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regulator.local\dfs$\WWM$\Dokumenty\!! WIT\kable\załączniki do kabli\"/>
    </mc:Choice>
  </mc:AlternateContent>
  <bookViews>
    <workbookView xWindow="0" yWindow="0" windowWidth="23040" windowHeight="8805"/>
  </bookViews>
  <sheets>
    <sheet name="Wstep" sheetId="14" r:id="rId1"/>
    <sheet name="Dane sieciowe bloki" sheetId="2" r:id="rId2"/>
    <sheet name="Dane sieciowe domy" sheetId="15" r:id="rId3"/>
    <sheet name="Koszty jednostkowe bloki" sheetId="7" r:id="rId4"/>
    <sheet name="Koszty jednostkowe domy" sheetId="16" r:id="rId5"/>
    <sheet name="Koszty całkowite bloki" sheetId="10" r:id="rId6"/>
    <sheet name="Koszty całkowite domy" sheetId="17" r:id="rId7"/>
    <sheet name="Wynik" sheetId="11" r:id="rId8"/>
  </sheets>
  <definedNames>
    <definedName name="_xlnm._FilterDatabase" localSheetId="3" hidden="1">'Koszty jednostkowe bloki'!$L$78:$M$80</definedName>
    <definedName name="_xlnm._FilterDatabase" localSheetId="4" hidden="1">'Koszty jednostkowe domy'!$L$51:$M$53</definedName>
    <definedName name="doz">'Dane sieciowe domy'!$A$29</definedName>
    <definedName name="inf_pion">'Dane sieciowe bloki'!$E$38</definedName>
    <definedName name="inf_poziom">'Dane sieciowe bloki'!$E$34</definedName>
    <definedName name="k_eth_dj">'Dane sieciowe domy'!$E$24</definedName>
    <definedName name="k_kon_dj">'Dane sieciowe domy'!$E$23</definedName>
    <definedName name="k_sw_dj">'Dane sieciowe domy'!$E$22</definedName>
    <definedName name="k_xDSL_dj">'Dane sieciowe domy'!$E$25</definedName>
    <definedName name="ktb_kon">'Dane sieciowe bloki'!$E$22</definedName>
    <definedName name="ktb_sw">'Dane sieciowe bloki'!$E$21</definedName>
    <definedName name="ktb_swiatlowod">'Dane sieciowe bloki'!$E$21</definedName>
    <definedName name="ktb_UTP_ETH">'Dane sieciowe bloki'!$E$23</definedName>
    <definedName name="ktb_UTP_xDSL">'Dane sieciowe bloki'!$E$24</definedName>
  </definedNames>
  <calcPr calcId="162913"/>
</workbook>
</file>

<file path=xl/calcChain.xml><?xml version="1.0" encoding="utf-8"?>
<calcChain xmlns="http://schemas.openxmlformats.org/spreadsheetml/2006/main">
  <c r="E148" i="2" l="1"/>
  <c r="E87" i="2"/>
  <c r="E81" i="2"/>
  <c r="Q1" i="17" l="1"/>
  <c r="O1" i="17"/>
  <c r="P1" i="17" s="1"/>
  <c r="M1" i="17"/>
  <c r="N1" i="17" s="1"/>
  <c r="K1" i="17"/>
  <c r="L1" i="17" s="1"/>
  <c r="A57" i="17" l="1"/>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H26" i="17"/>
  <c r="A19" i="17"/>
  <c r="A18" i="17"/>
  <c r="A17" i="17"/>
  <c r="A16" i="17"/>
  <c r="A23" i="11" l="1"/>
  <c r="A22" i="11"/>
  <c r="A21" i="11"/>
  <c r="A20" i="11"/>
  <c r="Q71" i="17" l="1"/>
  <c r="O71" i="17"/>
  <c r="M71" i="17"/>
  <c r="K71" i="17"/>
  <c r="H55" i="17"/>
  <c r="G55" i="17"/>
  <c r="H46" i="17"/>
  <c r="G48" i="17"/>
  <c r="H41" i="17"/>
  <c r="G40" i="17"/>
  <c r="H35" i="17"/>
  <c r="G25" i="17"/>
  <c r="G11" i="17"/>
  <c r="H48" i="17"/>
  <c r="A142" i="16"/>
  <c r="A136" i="16"/>
  <c r="A120" i="16"/>
  <c r="H120" i="16"/>
  <c r="H111" i="16"/>
  <c r="H115" i="16" s="1"/>
  <c r="J115" i="16" s="1"/>
  <c r="H96" i="16"/>
  <c r="H107" i="16" s="1"/>
  <c r="A139" i="16"/>
  <c r="A135" i="16"/>
  <c r="A134" i="16"/>
  <c r="A133" i="16"/>
  <c r="A132" i="16"/>
  <c r="A131" i="16"/>
  <c r="A130" i="16"/>
  <c r="A124" i="16"/>
  <c r="A123" i="16"/>
  <c r="A122" i="16"/>
  <c r="A121" i="16"/>
  <c r="A119" i="16"/>
  <c r="A118" i="16"/>
  <c r="A117" i="16"/>
  <c r="A116" i="16"/>
  <c r="A115" i="16"/>
  <c r="A114" i="16"/>
  <c r="A113" i="16"/>
  <c r="A112" i="16"/>
  <c r="A111" i="16"/>
  <c r="A110" i="16"/>
  <c r="A109" i="16"/>
  <c r="A108" i="16"/>
  <c r="A107" i="16"/>
  <c r="A106" i="16"/>
  <c r="A100" i="16"/>
  <c r="A99" i="16"/>
  <c r="A98" i="16"/>
  <c r="A97" i="16"/>
  <c r="A96" i="16"/>
  <c r="A95" i="16"/>
  <c r="A94" i="16"/>
  <c r="A93" i="16"/>
  <c r="A92" i="16"/>
  <c r="A68" i="16"/>
  <c r="A67" i="16"/>
  <c r="A66" i="16"/>
  <c r="A65" i="16"/>
  <c r="A64" i="16"/>
  <c r="A58" i="16"/>
  <c r="A57" i="16"/>
  <c r="A47" i="16"/>
  <c r="A46" i="16"/>
  <c r="A45" i="16"/>
  <c r="A44" i="16"/>
  <c r="A43" i="16"/>
  <c r="A42" i="16"/>
  <c r="A41" i="16"/>
  <c r="A40" i="16"/>
  <c r="A39" i="16"/>
  <c r="A38" i="16"/>
  <c r="A37" i="16"/>
  <c r="A36" i="16"/>
  <c r="A35" i="16"/>
  <c r="A91" i="16"/>
  <c r="A90" i="16"/>
  <c r="A89" i="16"/>
  <c r="A88" i="16"/>
  <c r="A80" i="16"/>
  <c r="A79" i="16"/>
  <c r="A78" i="16"/>
  <c r="A77" i="16"/>
  <c r="A76" i="16"/>
  <c r="A75" i="16"/>
  <c r="A74" i="16"/>
  <c r="A73" i="16"/>
  <c r="A72" i="16"/>
  <c r="A71" i="16"/>
  <c r="A70" i="16"/>
  <c r="A69" i="16"/>
  <c r="H73" i="16"/>
  <c r="H39" i="16"/>
  <c r="H67" i="16" s="1"/>
  <c r="J67" i="16" s="1"/>
  <c r="E34" i="15"/>
  <c r="A61" i="16"/>
  <c r="A29" i="15"/>
  <c r="A25" i="17" s="1"/>
  <c r="A41" i="15"/>
  <c r="A35" i="2"/>
  <c r="A30" i="2"/>
  <c r="E41" i="15"/>
  <c r="E40" i="15"/>
  <c r="J32" i="16"/>
  <c r="E44" i="15"/>
  <c r="H17" i="16" l="1"/>
  <c r="A53" i="16"/>
  <c r="H108" i="16"/>
  <c r="J108" i="16" s="1"/>
  <c r="G41" i="17"/>
  <c r="A60" i="16"/>
  <c r="A63" i="16" s="1"/>
  <c r="H141" i="16"/>
  <c r="J141" i="16" s="1"/>
  <c r="A26" i="17"/>
  <c r="A15" i="17"/>
  <c r="A14" i="17"/>
  <c r="A27" i="17"/>
  <c r="A82" i="16"/>
  <c r="A138" i="16"/>
  <c r="A141" i="16" s="1"/>
  <c r="G35" i="17"/>
  <c r="G34" i="17"/>
  <c r="G33" i="17"/>
  <c r="G28" i="17"/>
  <c r="G26" i="17"/>
  <c r="H43" i="16"/>
  <c r="J43" i="16" s="1"/>
  <c r="H59" i="16"/>
  <c r="H62" i="16" s="1"/>
  <c r="J62" i="16" s="1"/>
  <c r="A83" i="16"/>
  <c r="A48" i="16"/>
  <c r="A56" i="16"/>
  <c r="A101" i="16"/>
  <c r="A126" i="16"/>
  <c r="A85" i="16"/>
  <c r="A49" i="16"/>
  <c r="A104" i="16"/>
  <c r="A127" i="16"/>
  <c r="A137" i="16"/>
  <c r="A140" i="16" s="1"/>
  <c r="A86" i="16"/>
  <c r="A52" i="16"/>
  <c r="A105" i="16"/>
  <c r="H137" i="16"/>
  <c r="H140" i="16" s="1"/>
  <c r="J140" i="16" s="1"/>
  <c r="A84" i="16"/>
  <c r="A87" i="16"/>
  <c r="A50" i="16"/>
  <c r="A54" i="16"/>
  <c r="A102" i="16"/>
  <c r="A128" i="16"/>
  <c r="H138" i="16"/>
  <c r="J138" i="16" s="1"/>
  <c r="H82" i="16"/>
  <c r="H83" i="16" s="1"/>
  <c r="J83" i="16" s="1"/>
  <c r="A81" i="16"/>
  <c r="A51" i="16"/>
  <c r="A55" i="16"/>
  <c r="A59" i="16"/>
  <c r="A62" i="16" s="1"/>
  <c r="A103" i="16"/>
  <c r="A125" i="16"/>
  <c r="A129" i="16"/>
  <c r="H89" i="16"/>
  <c r="J89" i="16" s="1"/>
  <c r="J73" i="16"/>
  <c r="H66" i="16"/>
  <c r="J66" i="16" s="1"/>
  <c r="H75" i="16"/>
  <c r="J75" i="16" s="1"/>
  <c r="H86" i="16"/>
  <c r="J86" i="16" s="1"/>
  <c r="H74" i="16"/>
  <c r="J74" i="16" s="1"/>
  <c r="H90" i="16"/>
  <c r="J90" i="16" s="1"/>
  <c r="H114" i="16"/>
  <c r="J114" i="16" s="1"/>
  <c r="H84" i="16"/>
  <c r="J84" i="16" s="1"/>
  <c r="H77" i="16"/>
  <c r="J77" i="16" s="1"/>
  <c r="H101" i="16"/>
  <c r="H102" i="16" s="1"/>
  <c r="J102" i="16" s="1"/>
  <c r="H104" i="16"/>
  <c r="J104" i="16" s="1"/>
  <c r="H125" i="16"/>
  <c r="H126" i="16" s="1"/>
  <c r="J126" i="16" s="1"/>
  <c r="H40" i="17"/>
  <c r="H25" i="17"/>
  <c r="G54" i="17"/>
  <c r="H28" i="17"/>
  <c r="H47" i="17"/>
  <c r="G53" i="17"/>
  <c r="H53" i="17"/>
  <c r="H54" i="17"/>
  <c r="G46" i="17"/>
  <c r="G47" i="17"/>
  <c r="H49" i="16"/>
  <c r="H53" i="16" s="1"/>
  <c r="H78" i="16"/>
  <c r="J78" i="16" s="1"/>
  <c r="H97" i="16"/>
  <c r="J97" i="16" s="1"/>
  <c r="H112" i="16"/>
  <c r="H113" i="16" s="1"/>
  <c r="J113" i="16" s="1"/>
  <c r="H33" i="17"/>
  <c r="H65" i="16"/>
  <c r="J65" i="16" s="1"/>
  <c r="H34" i="17"/>
  <c r="H128" i="16"/>
  <c r="H135" i="16"/>
  <c r="J135" i="16" s="1"/>
  <c r="H121" i="16"/>
  <c r="J121" i="16" s="1"/>
  <c r="H131" i="16"/>
  <c r="J131" i="16" s="1"/>
  <c r="H134" i="16"/>
  <c r="J134" i="16" s="1"/>
  <c r="H122" i="16"/>
  <c r="J122" i="16" s="1"/>
  <c r="H98" i="16"/>
  <c r="J98" i="16" s="1"/>
  <c r="A18" i="16"/>
  <c r="A25" i="16"/>
  <c r="A17" i="16"/>
  <c r="A27" i="16" s="1"/>
  <c r="H25" i="16"/>
  <c r="J25" i="16" s="1"/>
  <c r="F27" i="17" s="1"/>
  <c r="I27" i="17" s="1"/>
  <c r="H55" i="16"/>
  <c r="H56" i="16" s="1"/>
  <c r="J56" i="16" s="1"/>
  <c r="A19" i="16"/>
  <c r="A21" i="16"/>
  <c r="A22" i="16"/>
  <c r="A23" i="16" s="1"/>
  <c r="H51" i="16"/>
  <c r="J51" i="16" s="1"/>
  <c r="H60" i="16"/>
  <c r="A16" i="16"/>
  <c r="H33" i="16"/>
  <c r="A20" i="16"/>
  <c r="H22" i="16"/>
  <c r="H52" i="16"/>
  <c r="J52" i="16" s="1"/>
  <c r="J17" i="16"/>
  <c r="H44" i="16"/>
  <c r="J44" i="16" s="1"/>
  <c r="H40" i="16"/>
  <c r="H45" i="16"/>
  <c r="J45" i="16" s="1"/>
  <c r="H41" i="16"/>
  <c r="J120" i="16"/>
  <c r="J96" i="16"/>
  <c r="J107" i="16"/>
  <c r="J111" i="16"/>
  <c r="J39" i="16"/>
  <c r="J59" i="16" l="1"/>
  <c r="J125" i="16"/>
  <c r="A24" i="16"/>
  <c r="J112" i="16"/>
  <c r="F48" i="17" s="1"/>
  <c r="I48" i="17" s="1"/>
  <c r="J137" i="16"/>
  <c r="H105" i="16"/>
  <c r="J105" i="16" s="1"/>
  <c r="J82" i="16"/>
  <c r="J101" i="16"/>
  <c r="F55" i="17"/>
  <c r="I55" i="17" s="1"/>
  <c r="F53" i="17"/>
  <c r="I53" i="17" s="1"/>
  <c r="F40" i="17"/>
  <c r="I40" i="17" s="1"/>
  <c r="F46" i="17"/>
  <c r="I46" i="17" s="1"/>
  <c r="H87" i="16"/>
  <c r="J87" i="16" s="1"/>
  <c r="H129" i="16"/>
  <c r="J129" i="16" s="1"/>
  <c r="J128" i="16"/>
  <c r="H19" i="16"/>
  <c r="J19" i="16" s="1"/>
  <c r="J60" i="16"/>
  <c r="H63" i="16"/>
  <c r="J63" i="16" s="1"/>
  <c r="H23" i="16"/>
  <c r="J23" i="16" s="1"/>
  <c r="J22" i="16"/>
  <c r="J49" i="16"/>
  <c r="H31" i="16"/>
  <c r="J31" i="16" s="1"/>
  <c r="H27" i="16"/>
  <c r="J27" i="16" s="1"/>
  <c r="H20" i="16"/>
  <c r="J20" i="16" s="1"/>
  <c r="J40" i="16"/>
  <c r="J41" i="16"/>
  <c r="J33" i="16"/>
  <c r="J53" i="16"/>
  <c r="J55" i="16"/>
  <c r="F26" i="17" l="1"/>
  <c r="I26" i="17" s="1"/>
  <c r="F33" i="17"/>
  <c r="I33" i="17" s="1"/>
  <c r="F35" i="17"/>
  <c r="I35" i="17" s="1"/>
  <c r="F41" i="17"/>
  <c r="I41" i="17" s="1"/>
  <c r="I42" i="17" s="1"/>
  <c r="F47" i="17"/>
  <c r="F49" i="17" s="1"/>
  <c r="F54" i="17"/>
  <c r="I54" i="17" s="1"/>
  <c r="I56" i="17" s="1"/>
  <c r="F28" i="17"/>
  <c r="I28" i="17" s="1"/>
  <c r="F25" i="17"/>
  <c r="I25" i="17" s="1"/>
  <c r="F34" i="17"/>
  <c r="F42" i="17" l="1"/>
  <c r="F56" i="17"/>
  <c r="I47" i="17"/>
  <c r="I49" i="17" s="1"/>
  <c r="I29" i="17"/>
  <c r="F29" i="17"/>
  <c r="F36" i="17"/>
  <c r="I34" i="17"/>
  <c r="Q65" i="17" l="1"/>
  <c r="K65" i="17"/>
  <c r="M65" i="17"/>
  <c r="O65" i="17"/>
  <c r="I36" i="17"/>
  <c r="M67" i="17" s="1"/>
  <c r="O67" i="17" l="1"/>
  <c r="Q67" i="17"/>
  <c r="K67" i="17"/>
  <c r="E35" i="15" l="1"/>
  <c r="I81" i="10"/>
  <c r="I82" i="10" s="1"/>
  <c r="I60" i="17" l="1"/>
  <c r="I61" i="17" s="1"/>
  <c r="E16" i="11"/>
  <c r="E70" i="2"/>
  <c r="E82" i="2" s="1"/>
  <c r="E69" i="2"/>
  <c r="H58" i="7"/>
  <c r="E107" i="2" l="1"/>
  <c r="E131" i="2"/>
  <c r="E84" i="2"/>
  <c r="E151" i="2"/>
  <c r="E83" i="2"/>
  <c r="E130" i="2"/>
  <c r="E106" i="2"/>
  <c r="E150" i="2"/>
  <c r="E80" i="2"/>
  <c r="K68" i="17"/>
  <c r="K69" i="17" s="1"/>
  <c r="K75" i="17" s="1"/>
  <c r="E20" i="11" s="1"/>
  <c r="M68" i="17"/>
  <c r="M69" i="17" s="1"/>
  <c r="M75" i="17" s="1"/>
  <c r="E21" i="11" s="1"/>
  <c r="O68" i="17"/>
  <c r="O69" i="17" s="1"/>
  <c r="O75" i="17" s="1"/>
  <c r="E22" i="11" s="1"/>
  <c r="Q68" i="17"/>
  <c r="Q69" i="17" s="1"/>
  <c r="Q75" i="17" s="1"/>
  <c r="E23" i="11" s="1"/>
  <c r="E52" i="2"/>
  <c r="E97" i="2" l="1"/>
  <c r="E117" i="2"/>
  <c r="A44" i="2" l="1"/>
  <c r="A64" i="2"/>
  <c r="A63" i="2"/>
  <c r="A62" i="2"/>
  <c r="A61" i="2"/>
  <c r="L43" i="10"/>
  <c r="E142" i="2"/>
  <c r="T42" i="10" l="1"/>
  <c r="H42" i="10"/>
  <c r="G42" i="10"/>
  <c r="D55" i="2"/>
  <c r="A8" i="11"/>
  <c r="A7" i="11"/>
  <c r="A6" i="11"/>
  <c r="A5" i="11"/>
  <c r="H76" i="10"/>
  <c r="G76" i="10"/>
  <c r="H75" i="10"/>
  <c r="G75" i="10"/>
  <c r="H74" i="10"/>
  <c r="G74" i="10"/>
  <c r="H73" i="10"/>
  <c r="G73" i="10"/>
  <c r="H72" i="10"/>
  <c r="G72" i="10"/>
  <c r="H67" i="10"/>
  <c r="G67" i="10"/>
  <c r="H66" i="10"/>
  <c r="G66" i="10"/>
  <c r="H65" i="10"/>
  <c r="G65" i="10"/>
  <c r="H64" i="10"/>
  <c r="G64" i="10"/>
  <c r="H59" i="10"/>
  <c r="G59" i="10"/>
  <c r="H58" i="10"/>
  <c r="G58" i="10"/>
  <c r="H57" i="10"/>
  <c r="G57" i="10"/>
  <c r="H56" i="10"/>
  <c r="G56" i="10"/>
  <c r="H51" i="10"/>
  <c r="G51" i="10"/>
  <c r="H50" i="10"/>
  <c r="G50" i="10"/>
  <c r="H49" i="10"/>
  <c r="G49" i="10"/>
  <c r="H48" i="10"/>
  <c r="G48" i="10"/>
  <c r="H43" i="10"/>
  <c r="G43" i="10"/>
  <c r="H41" i="10"/>
  <c r="G41" i="10"/>
  <c r="H40" i="10"/>
  <c r="G40" i="10"/>
  <c r="H39" i="10"/>
  <c r="G39" i="10"/>
  <c r="H38" i="10"/>
  <c r="G38" i="10"/>
  <c r="G37" i="10"/>
  <c r="H37" i="10"/>
  <c r="T1" i="10"/>
  <c r="U1" i="10" s="1"/>
  <c r="Q1" i="10"/>
  <c r="R1" i="10" s="1"/>
  <c r="S1" i="10" s="1"/>
  <c r="N1" i="10"/>
  <c r="O1" i="10" s="1"/>
  <c r="P1" i="10" s="1"/>
  <c r="K1" i="10"/>
  <c r="L1" i="10" s="1"/>
  <c r="M1" i="10" s="1"/>
  <c r="A16" i="11" l="1"/>
  <c r="A15" i="11"/>
  <c r="H45" i="7"/>
  <c r="A17" i="7"/>
  <c r="A25" i="7" s="1"/>
  <c r="A24" i="7"/>
  <c r="A23" i="7"/>
  <c r="A31" i="7"/>
  <c r="A32" i="7" s="1"/>
  <c r="A20" i="7"/>
  <c r="A28" i="7" s="1"/>
  <c r="A18" i="7"/>
  <c r="A26" i="7" s="1"/>
  <c r="A39" i="2"/>
  <c r="A38" i="10"/>
  <c r="A37" i="10"/>
  <c r="A44" i="7"/>
  <c r="A45" i="7" s="1"/>
  <c r="A46" i="7" s="1"/>
  <c r="A47" i="7" s="1"/>
  <c r="A48" i="7" s="1"/>
  <c r="A49" i="7" s="1"/>
  <c r="A50" i="7" s="1"/>
  <c r="A51" i="7" s="1"/>
  <c r="A52" i="7" s="1"/>
  <c r="A53" i="7" s="1"/>
  <c r="A54" i="7" s="1"/>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29" i="10" s="1"/>
  <c r="A53" i="10"/>
  <c r="A52" i="10"/>
  <c r="A51" i="10"/>
  <c r="A50" i="10"/>
  <c r="A49" i="10"/>
  <c r="A48" i="10"/>
  <c r="A47" i="10"/>
  <c r="A46" i="10"/>
  <c r="A28" i="10" s="1"/>
  <c r="A31" i="2"/>
  <c r="A43" i="10"/>
  <c r="A27" i="10" s="1"/>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66" i="2"/>
  <c r="A19" i="7"/>
  <c r="A27" i="7" s="1"/>
  <c r="A76" i="2"/>
  <c r="A72" i="2"/>
  <c r="A68" i="2"/>
  <c r="A67" i="2"/>
  <c r="A75" i="2"/>
  <c r="A74" i="2"/>
  <c r="A73" i="2"/>
  <c r="A71" i="2"/>
  <c r="A70" i="2"/>
  <c r="A69" i="2"/>
  <c r="H24" i="7"/>
  <c r="H23" i="7"/>
  <c r="H60" i="7" l="1"/>
  <c r="H46" i="7"/>
  <c r="A31" i="10"/>
  <c r="A30" i="10"/>
  <c r="H61" i="7"/>
  <c r="A30" i="7"/>
  <c r="A40" i="10"/>
  <c r="A61" i="7"/>
  <c r="A62" i="7"/>
  <c r="A33" i="7"/>
  <c r="A63" i="7"/>
  <c r="A60" i="7"/>
  <c r="C13" i="11" l="1"/>
  <c r="C12" i="11"/>
  <c r="C5" i="11"/>
  <c r="C11" i="11" s="1"/>
  <c r="E90" i="2"/>
  <c r="E98" i="2" l="1"/>
  <c r="L92" i="10" s="1"/>
  <c r="U43" i="10"/>
  <c r="R43" i="10"/>
  <c r="O43" i="10"/>
  <c r="E128" i="2" l="1"/>
  <c r="E129" i="2"/>
  <c r="E104" i="2"/>
  <c r="E121" i="2" s="1"/>
  <c r="E105" i="2"/>
  <c r="T37" i="10"/>
  <c r="T39" i="10" s="1"/>
  <c r="Q37" i="10"/>
  <c r="Q40" i="10" s="1"/>
  <c r="N37" i="10"/>
  <c r="N40" i="10" s="1"/>
  <c r="K37" i="10"/>
  <c r="K40" i="10" s="1"/>
  <c r="T40" i="10" l="1"/>
  <c r="U38" i="10"/>
  <c r="U42" i="10" s="1"/>
  <c r="D168" i="7" l="1"/>
  <c r="D167" i="7"/>
  <c r="H57" i="7"/>
  <c r="J57" i="7" s="1"/>
  <c r="E157" i="2"/>
  <c r="E94" i="2"/>
  <c r="H91" i="7"/>
  <c r="J91" i="7" s="1"/>
  <c r="H90" i="7"/>
  <c r="J90" i="7" s="1"/>
  <c r="J61" i="7"/>
  <c r="E161" i="2"/>
  <c r="E160" i="2"/>
  <c r="E149" i="2"/>
  <c r="E154" i="2" s="1"/>
  <c r="E147" i="2"/>
  <c r="E153" i="2" s="1"/>
  <c r="E143" i="2"/>
  <c r="H208" i="7" s="1"/>
  <c r="J208" i="7" s="1"/>
  <c r="E135" i="2"/>
  <c r="E127" i="2"/>
  <c r="E118" i="2"/>
  <c r="H163" i="7"/>
  <c r="H164" i="7" s="1"/>
  <c r="E114" i="2"/>
  <c r="E103" i="2"/>
  <c r="E93" i="2"/>
  <c r="E51" i="2"/>
  <c r="E91" i="2" l="1"/>
  <c r="H107" i="7" s="1"/>
  <c r="H137" i="7"/>
  <c r="H138" i="7" s="1"/>
  <c r="J138" i="7" s="1"/>
  <c r="E158" i="2"/>
  <c r="E140" i="2"/>
  <c r="H167" i="7"/>
  <c r="J167" i="7" s="1"/>
  <c r="H194" i="7"/>
  <c r="J194" i="7" s="1"/>
  <c r="H168" i="7"/>
  <c r="J168" i="7" s="1"/>
  <c r="H171" i="7"/>
  <c r="J171" i="7" s="1"/>
  <c r="H169" i="7"/>
  <c r="J169" i="7" s="1"/>
  <c r="J60" i="7"/>
  <c r="H209" i="7"/>
  <c r="J209" i="7" s="1"/>
  <c r="H93" i="7"/>
  <c r="J93" i="7" s="1"/>
  <c r="H47" i="7"/>
  <c r="H52" i="7"/>
  <c r="J45" i="7"/>
  <c r="H49" i="7"/>
  <c r="H62" i="7" s="1"/>
  <c r="E139" i="2"/>
  <c r="E115" i="2"/>
  <c r="H201" i="7"/>
  <c r="J201" i="7" s="1"/>
  <c r="J137" i="7" l="1"/>
  <c r="H172" i="7"/>
  <c r="J172" i="7" s="1"/>
  <c r="H170" i="7"/>
  <c r="J170" i="7" s="1"/>
  <c r="H143" i="7"/>
  <c r="H175" i="7"/>
  <c r="J175" i="7" s="1"/>
  <c r="H176" i="7"/>
  <c r="J176" i="7" s="1"/>
  <c r="H211" i="7"/>
  <c r="J211" i="7" s="1"/>
  <c r="H207" i="7"/>
  <c r="J207" i="7" s="1"/>
  <c r="H204" i="7"/>
  <c r="H200" i="7"/>
  <c r="J200" i="7" s="1"/>
  <c r="H110" i="7"/>
  <c r="H108" i="7"/>
  <c r="J108" i="7" s="1"/>
  <c r="J164" i="7"/>
  <c r="J163" i="7"/>
  <c r="J49" i="7"/>
  <c r="J62" i="7"/>
  <c r="H51" i="7"/>
  <c r="J51" i="7" s="1"/>
  <c r="J52" i="7"/>
  <c r="J47" i="7"/>
  <c r="H53" i="7"/>
  <c r="J53" i="7" s="1"/>
  <c r="J46" i="7"/>
  <c r="H50" i="7"/>
  <c r="J50" i="7" s="1"/>
  <c r="E71" i="2"/>
  <c r="J143" i="7" l="1"/>
  <c r="H36" i="7"/>
  <c r="H37" i="7" s="1"/>
  <c r="J37" i="7" s="1"/>
  <c r="F76" i="10"/>
  <c r="I76" i="10" s="1"/>
  <c r="H144" i="7"/>
  <c r="J144" i="7" s="1"/>
  <c r="H98" i="7"/>
  <c r="J98" i="7" s="1"/>
  <c r="H99" i="7"/>
  <c r="J99" i="7" s="1"/>
  <c r="H96" i="7"/>
  <c r="H97" i="7"/>
  <c r="J97" i="7" s="1"/>
  <c r="Q39" i="10"/>
  <c r="F67" i="10"/>
  <c r="I67" i="10" s="1"/>
  <c r="H202" i="7"/>
  <c r="J202" i="7" s="1"/>
  <c r="J204" i="7"/>
  <c r="H112" i="7"/>
  <c r="J112" i="7" s="1"/>
  <c r="J110" i="7"/>
  <c r="H111" i="7"/>
  <c r="J111" i="7" s="1"/>
  <c r="F43" i="10"/>
  <c r="I43" i="10" s="1"/>
  <c r="J107" i="7"/>
  <c r="E122" i="2"/>
  <c r="E134" i="2"/>
  <c r="J23" i="7"/>
  <c r="J24" i="7"/>
  <c r="E74" i="2"/>
  <c r="E73" i="2"/>
  <c r="H19" i="7" s="1"/>
  <c r="E164" i="2" l="1"/>
  <c r="O39" i="10"/>
  <c r="E165" i="2"/>
  <c r="E86" i="2"/>
  <c r="H84" i="7" s="1"/>
  <c r="J84" i="7" s="1"/>
  <c r="F59" i="10"/>
  <c r="I59" i="10" s="1"/>
  <c r="H40" i="7"/>
  <c r="J40" i="7" s="1"/>
  <c r="N39" i="10"/>
  <c r="H18" i="7"/>
  <c r="H26" i="7" s="1"/>
  <c r="J26" i="7" s="1"/>
  <c r="H20" i="7"/>
  <c r="H191" i="7"/>
  <c r="J191" i="7" s="1"/>
  <c r="H192" i="7"/>
  <c r="J192" i="7" s="1"/>
  <c r="H17" i="7"/>
  <c r="H25" i="7" s="1"/>
  <c r="H39" i="7"/>
  <c r="J39" i="7" s="1"/>
  <c r="H38" i="7"/>
  <c r="J38" i="7" s="1"/>
  <c r="Q38" i="10"/>
  <c r="R39" i="10"/>
  <c r="L39" i="10"/>
  <c r="K39" i="10"/>
  <c r="H193" i="7"/>
  <c r="J193" i="7" s="1"/>
  <c r="H195" i="7"/>
  <c r="J195" i="7" s="1"/>
  <c r="F51" i="10"/>
  <c r="I51" i="10" s="1"/>
  <c r="J96" i="7"/>
  <c r="H100" i="7"/>
  <c r="J100" i="7" s="1"/>
  <c r="H27" i="7"/>
  <c r="J27" i="7" s="1"/>
  <c r="F75" i="10"/>
  <c r="I75" i="10" s="1"/>
  <c r="E110" i="2"/>
  <c r="E75" i="2"/>
  <c r="H21" i="7" s="1"/>
  <c r="A21" i="7" s="1"/>
  <c r="A39" i="10" s="1"/>
  <c r="H85" i="7" l="1"/>
  <c r="J85" i="7" s="1"/>
  <c r="K38" i="10"/>
  <c r="R38" i="10"/>
  <c r="R42" i="10" s="1"/>
  <c r="Q42" i="10"/>
  <c r="A29" i="7"/>
  <c r="A16" i="7" s="1"/>
  <c r="A22" i="7" s="1"/>
  <c r="H42" i="7"/>
  <c r="J42" i="7" s="1"/>
  <c r="K50" i="10"/>
  <c r="L50" i="10" s="1"/>
  <c r="J19" i="7"/>
  <c r="H197" i="7"/>
  <c r="J197" i="7" s="1"/>
  <c r="F74" i="10" s="1"/>
  <c r="I74" i="10" s="1"/>
  <c r="H29" i="7"/>
  <c r="J29" i="7" s="1"/>
  <c r="J21" i="7"/>
  <c r="H28" i="7"/>
  <c r="J28" i="7" s="1"/>
  <c r="J20" i="7"/>
  <c r="N38" i="10"/>
  <c r="H133" i="7"/>
  <c r="O92" i="10"/>
  <c r="H161" i="7"/>
  <c r="R92" i="10"/>
  <c r="H86" i="7"/>
  <c r="J86" i="7" s="1"/>
  <c r="H83" i="7"/>
  <c r="J83" i="7" s="1"/>
  <c r="L38" i="10" l="1"/>
  <c r="L42" i="10" s="1"/>
  <c r="K42" i="10"/>
  <c r="O38" i="10"/>
  <c r="O42" i="10" s="1"/>
  <c r="N42" i="10"/>
  <c r="F41" i="10"/>
  <c r="I41" i="10" s="1"/>
  <c r="F39" i="10"/>
  <c r="I39" i="10" s="1"/>
  <c r="J133" i="7"/>
  <c r="H134" i="7"/>
  <c r="J134" i="7" s="1"/>
  <c r="H162" i="7"/>
  <c r="J162" i="7" s="1"/>
  <c r="J161" i="7"/>
  <c r="H87" i="7"/>
  <c r="J87" i="7" s="1"/>
  <c r="F50" i="10" s="1"/>
  <c r="I50" i="10" s="1"/>
  <c r="F66" i="10" l="1"/>
  <c r="I66" i="10" s="1"/>
  <c r="F58" i="10"/>
  <c r="I58" i="10" s="1"/>
  <c r="T92" i="10" l="1"/>
  <c r="K92" i="10" l="1"/>
  <c r="Q92" i="10"/>
  <c r="N92" i="10"/>
  <c r="E109" i="2"/>
  <c r="H155" i="7" s="1"/>
  <c r="H78" i="7"/>
  <c r="J58" i="7"/>
  <c r="F42" i="10" s="1"/>
  <c r="I42" i="10" s="1"/>
  <c r="H72" i="7"/>
  <c r="H181" i="7"/>
  <c r="H119" i="7"/>
  <c r="H118" i="7"/>
  <c r="H150" i="7"/>
  <c r="H68" i="7"/>
  <c r="H32" i="7"/>
  <c r="E133" i="2"/>
  <c r="H186" i="7" s="1"/>
  <c r="H127" i="7"/>
  <c r="J18" i="7"/>
  <c r="F38" i="10" s="1"/>
  <c r="I38" i="10" s="1"/>
  <c r="H80" i="7" l="1"/>
  <c r="J80" i="7" s="1"/>
  <c r="H79" i="7"/>
  <c r="J79" i="7" s="1"/>
  <c r="J78" i="7"/>
  <c r="H69" i="7"/>
  <c r="H70" i="7" s="1"/>
  <c r="J70" i="7" s="1"/>
  <c r="H73" i="7"/>
  <c r="H156" i="7"/>
  <c r="J156" i="7" s="1"/>
  <c r="J155" i="7"/>
  <c r="J181" i="7"/>
  <c r="H183" i="7"/>
  <c r="J183" i="7" s="1"/>
  <c r="H188" i="7"/>
  <c r="J188" i="7" s="1"/>
  <c r="H182" i="7"/>
  <c r="J182" i="7" s="1"/>
  <c r="J150" i="7"/>
  <c r="H152" i="7"/>
  <c r="J152" i="7" s="1"/>
  <c r="H151" i="7"/>
  <c r="J151" i="7" s="1"/>
  <c r="H157" i="7"/>
  <c r="J127" i="7"/>
  <c r="H128" i="7"/>
  <c r="J128" i="7" s="1"/>
  <c r="J118" i="7"/>
  <c r="H122" i="7"/>
  <c r="J122" i="7" s="1"/>
  <c r="H140" i="7"/>
  <c r="J140" i="7" s="1"/>
  <c r="H129" i="7"/>
  <c r="J129" i="7" s="1"/>
  <c r="H187" i="7"/>
  <c r="J187" i="7" s="1"/>
  <c r="J186" i="7"/>
  <c r="H120" i="7"/>
  <c r="J120" i="7" s="1"/>
  <c r="J119" i="7"/>
  <c r="H123" i="7"/>
  <c r="J123" i="7" s="1"/>
  <c r="H102" i="7"/>
  <c r="J68" i="7"/>
  <c r="H33" i="7"/>
  <c r="J33" i="7" s="1"/>
  <c r="J32" i="7"/>
  <c r="F49" i="10" l="1"/>
  <c r="I49" i="10" s="1"/>
  <c r="J69" i="7"/>
  <c r="F73" i="10"/>
  <c r="I73" i="10" s="1"/>
  <c r="F57" i="10"/>
  <c r="I57" i="10" s="1"/>
  <c r="F64" i="10"/>
  <c r="I64" i="10" s="1"/>
  <c r="F72" i="10"/>
  <c r="I72" i="10" s="1"/>
  <c r="H158" i="7"/>
  <c r="J158" i="7" s="1"/>
  <c r="J157" i="7"/>
  <c r="F40" i="10"/>
  <c r="I40" i="10" s="1"/>
  <c r="F56" i="10"/>
  <c r="I56" i="10" s="1"/>
  <c r="H74" i="7"/>
  <c r="J74" i="7" s="1"/>
  <c r="J73" i="7"/>
  <c r="J72" i="7"/>
  <c r="F65" i="10" l="1"/>
  <c r="I65" i="10" s="1"/>
  <c r="I68" i="10" s="1"/>
  <c r="I60" i="10"/>
  <c r="F60" i="10"/>
  <c r="I77" i="10"/>
  <c r="F77" i="10"/>
  <c r="F48" i="10"/>
  <c r="H104" i="7"/>
  <c r="J104" i="7" s="1"/>
  <c r="H103" i="7"/>
  <c r="J103" i="7" s="1"/>
  <c r="J102" i="7"/>
  <c r="I48" i="10" l="1"/>
  <c r="I52" i="10" s="1"/>
  <c r="F68" i="10"/>
  <c r="F52" i="10"/>
  <c r="J17" i="7" l="1"/>
  <c r="J25" i="7"/>
  <c r="F37" i="10" l="1"/>
  <c r="I37" i="10" l="1"/>
  <c r="I44" i="10" s="1"/>
  <c r="K88" i="10" s="1"/>
  <c r="F44" i="10"/>
  <c r="N86" i="10" s="1"/>
  <c r="K86" i="10" l="1"/>
  <c r="O86" i="10"/>
  <c r="O89" i="10" s="1"/>
  <c r="U86" i="10"/>
  <c r="R86" i="10"/>
  <c r="T86" i="10"/>
  <c r="Q86" i="10"/>
  <c r="L86" i="10"/>
  <c r="N88" i="10"/>
  <c r="U88" i="10"/>
  <c r="L88" i="10"/>
  <c r="T88" i="10"/>
  <c r="Q88" i="10"/>
  <c r="O88" i="10"/>
  <c r="R88" i="10"/>
  <c r="N89" i="10" l="1"/>
  <c r="N90" i="10" s="1"/>
  <c r="T89" i="10"/>
  <c r="T90" i="10" s="1"/>
  <c r="T96" i="10" s="1"/>
  <c r="E8" i="11" s="1"/>
  <c r="R89" i="10"/>
  <c r="R90" i="10" s="1"/>
  <c r="Q89" i="10"/>
  <c r="Q90" i="10" s="1"/>
  <c r="K89" i="10"/>
  <c r="K90" i="10" s="1"/>
  <c r="L89" i="10"/>
  <c r="L90" i="10" s="1"/>
  <c r="L96" i="10" s="1"/>
  <c r="E11" i="11" s="1"/>
  <c r="A11" i="11" s="1"/>
  <c r="O90" i="10"/>
  <c r="R96" i="10" l="1"/>
  <c r="E13" i="11" s="1"/>
  <c r="O96" i="10"/>
  <c r="E12" i="11" s="1"/>
  <c r="Q96" i="10"/>
  <c r="E7" i="11" s="1"/>
  <c r="N96" i="10"/>
  <c r="E6" i="11" s="1"/>
  <c r="K96" i="10"/>
  <c r="E5" i="11" s="1"/>
  <c r="F11" i="11"/>
  <c r="F13" i="11" l="1"/>
  <c r="A13" i="11"/>
  <c r="A12" i="11"/>
  <c r="F12" i="11"/>
  <c r="A10" i="11" l="1"/>
  <c r="A9" i="11" s="1"/>
</calcChain>
</file>

<file path=xl/sharedStrings.xml><?xml version="1.0" encoding="utf-8"?>
<sst xmlns="http://schemas.openxmlformats.org/spreadsheetml/2006/main" count="947" uniqueCount="349">
  <si>
    <t>Liczba PD budynkowych</t>
  </si>
  <si>
    <t>Liczba pięter/kondygnacji</t>
  </si>
  <si>
    <t>Liczba lokali na jednym piętrze/kondygnacji</t>
  </si>
  <si>
    <t>Liczba pionów/klatek schodowych</t>
  </si>
  <si>
    <t>m</t>
  </si>
  <si>
    <t>Dane infrastruktury kablowej</t>
  </si>
  <si>
    <t>Liczba PD piętrowych</t>
  </si>
  <si>
    <t>Długość infrastruktury</t>
  </si>
  <si>
    <t>Długość infrastruktury kablowej</t>
  </si>
  <si>
    <t>Długość kabli dystrybucyjnych</t>
  </si>
  <si>
    <t>Długość infrastruktury poziomej</t>
  </si>
  <si>
    <t>Długość infrastruktury pionowej</t>
  </si>
  <si>
    <t>Długość infrastruktury poziomej (w piwnicy)</t>
  </si>
  <si>
    <t>Pojemność PD piętrowych</t>
  </si>
  <si>
    <t>Pojemność PD budynkowego</t>
  </si>
  <si>
    <t>Infrastruktura</t>
  </si>
  <si>
    <t>Kanał kablowy pionowy - natynkowy</t>
  </si>
  <si>
    <t>Kanał kablowy poziomy - natynkowy</t>
  </si>
  <si>
    <t>Kanał kablowy poziomy - podtynkowy</t>
  </si>
  <si>
    <t>mb.</t>
  </si>
  <si>
    <t>Kable światłowodowe</t>
  </si>
  <si>
    <t>Kabel łatwego dostępu - 12J</t>
  </si>
  <si>
    <t>Kabel łatwego dostępu - 24J</t>
  </si>
  <si>
    <t>Kabel łatwego dostępu - 48J</t>
  </si>
  <si>
    <t>szt.</t>
  </si>
  <si>
    <t>Gniazdko abonenckie</t>
  </si>
  <si>
    <t>Teletechniczna szafka lokalowa</t>
  </si>
  <si>
    <t>Kable poziome - dostępowe</t>
  </si>
  <si>
    <t>Kable pionowe - dystrybucyjne</t>
  </si>
  <si>
    <t>Układanie kabli na drabinkach i w korytkach</t>
  </si>
  <si>
    <t>Pomiar końcowy kabli światłowodowych - za włókno</t>
  </si>
  <si>
    <t>Montaż gniazdka abonenckiego</t>
  </si>
  <si>
    <t>Montaż szafki lokalowej</t>
  </si>
  <si>
    <t>Szafka dystrybucyjna</t>
  </si>
  <si>
    <t>Kanalizacja kablowa</t>
  </si>
  <si>
    <t>Wykonanie przepustów w ścianie</t>
  </si>
  <si>
    <t>Wykonanie przepustów w stropie</t>
  </si>
  <si>
    <t>Układanie mikrokanalizacji światłowodowej</t>
  </si>
  <si>
    <t>Montaż szafki budynkowej</t>
  </si>
  <si>
    <t>Przyłącze telekomunikacyjne budynku</t>
  </si>
  <si>
    <t>Studnia kablowa</t>
  </si>
  <si>
    <t>Przepust kablowy fundamentowy</t>
  </si>
  <si>
    <t>Szafka budynkowa</t>
  </si>
  <si>
    <t>Montaż panelu światłowodowego</t>
  </si>
  <si>
    <t>Kabel koncentryczny abonencki</t>
  </si>
  <si>
    <t>Wtyk F do kabli koncentrycznych</t>
  </si>
  <si>
    <t>Pomiar końcowy kabla koncentrycznego</t>
  </si>
  <si>
    <t>mb</t>
  </si>
  <si>
    <t>Kabel koncentryczny dystrybucyjne</t>
  </si>
  <si>
    <t>Panel koncentryczny 24J</t>
  </si>
  <si>
    <t>Szafka dystrybucyjna (lock box)</t>
  </si>
  <si>
    <t>Montaż wtyków do kabli koncentrycznych</t>
  </si>
  <si>
    <t>Kable UTP (Ethernet)</t>
  </si>
  <si>
    <t>Montaż przełącznicy naściennej</t>
  </si>
  <si>
    <t>Kabel łatwego dostępu - 96J</t>
  </si>
  <si>
    <t>Osłona odgałęźna (P2M)</t>
  </si>
  <si>
    <t>Osłona odgałęźna 12J</t>
  </si>
  <si>
    <t>Osłona odgałęźna 4J</t>
  </si>
  <si>
    <t>Instalacja osłony odgałęźnej</t>
  </si>
  <si>
    <t>Kabel UTP</t>
  </si>
  <si>
    <t>Montaż wtyków do kabli UTP</t>
  </si>
  <si>
    <t>Pomiar końcowy kabla UTP</t>
  </si>
  <si>
    <t>Montaż panelu UTP</t>
  </si>
  <si>
    <t>Kable UTP (xDSL)</t>
  </si>
  <si>
    <t>Rozszycie kabli na łączówce</t>
  </si>
  <si>
    <t>Łączówka szczelinowa 10-parowa</t>
  </si>
  <si>
    <t>Kable dostępowe</t>
  </si>
  <si>
    <t>Kable dystrybucyjne</t>
  </si>
  <si>
    <t>Kabel UTP 1x4x0,5</t>
  </si>
  <si>
    <t>Kabel UTP 10x4x0,5</t>
  </si>
  <si>
    <t>Kabel UTP 20x4x0,5</t>
  </si>
  <si>
    <t>Kabel UTP 30x4x0,5</t>
  </si>
  <si>
    <t>Kabel UTP 50x4x0,5</t>
  </si>
  <si>
    <t>Kabel UTP 100x4x0,5</t>
  </si>
  <si>
    <t>Przełącznica ścienna dla łącz. Szczelinowych</t>
  </si>
  <si>
    <t>Kable koncentryczne</t>
  </si>
  <si>
    <t>Pojemność kabli dystrybucyjnych</t>
  </si>
  <si>
    <t>0/1</t>
  </si>
  <si>
    <t>Kanalizacja wewnątrzbudynkowa pozioma</t>
  </si>
  <si>
    <t xml:space="preserve">Rodzaj budowanej kanalizacji kablowej </t>
  </si>
  <si>
    <t>Dane infrastruktury</t>
  </si>
  <si>
    <t>Kanalizacja wewnątrzbudynkowa pionowa</t>
  </si>
  <si>
    <t>Punkt styku znajduje się w budynku</t>
  </si>
  <si>
    <t>Odległość punkt styku od budynku</t>
  </si>
  <si>
    <t>otwory</t>
  </si>
  <si>
    <t>Pojemność infrastruktury</t>
  </si>
  <si>
    <t>Stosunek HC do HP</t>
  </si>
  <si>
    <t>%</t>
  </si>
  <si>
    <t>Długość kabla w lokalu abonenta</t>
  </si>
  <si>
    <t>Wymiarowanie Infrastruktury wewnątrzbudynkowej</t>
  </si>
  <si>
    <t>Długość kanalizacji poziomej na jednej kondygnacji</t>
  </si>
  <si>
    <t>Długość kanalizacji pionowej w jednym pionie</t>
  </si>
  <si>
    <t>Liczba budynkowych punktów dystrybucyjnych</t>
  </si>
  <si>
    <t>Budynkowe punkty dystrybucyjne</t>
  </si>
  <si>
    <t>Max. długość kabla dostępowego w poziomie</t>
  </si>
  <si>
    <t>Wolumen lokali w budynku</t>
  </si>
  <si>
    <t>J</t>
  </si>
  <si>
    <t>Wymiarowanie Infrastruktury światłowodowej</t>
  </si>
  <si>
    <t>Punkty dostępowe</t>
  </si>
  <si>
    <t>Długość kabli abonenckich</t>
  </si>
  <si>
    <t>Wymiarowanie Infrastruktury miedzianej (UTP)</t>
  </si>
  <si>
    <t>Wymiarowanie Infrastruktury miedzianej (xDSL)</t>
  </si>
  <si>
    <t>pary</t>
  </si>
  <si>
    <t>Wymiarowanie Infrastruktury koncentrycznej</t>
  </si>
  <si>
    <t>Rura kanalizacji</t>
  </si>
  <si>
    <t>Układanie kanalizacji kablowej w gruncie</t>
  </si>
  <si>
    <t>Posadowienie studzienki kablowej</t>
  </si>
  <si>
    <t>Liczba włókien światłowodowych doprowadzona do lokalu abonenta</t>
  </si>
  <si>
    <t>Przełącznica panelowa 24J</t>
  </si>
  <si>
    <t>Wykonanie instalacji w lokalu abonenta</t>
  </si>
  <si>
    <t>Instalacja w lokalu abonenta</t>
  </si>
  <si>
    <t>Montaż pigtaila (spaw z osłonką)  - 1 włókno</t>
  </si>
  <si>
    <t>Pigtail abonencki SC/APC wraz z adapterem SC/APC</t>
  </si>
  <si>
    <t>Mikrokanalizacja światłowodowa</t>
  </si>
  <si>
    <t>Układanie kabli w mikrokanalizacji światłowodowej</t>
  </si>
  <si>
    <t>Pigtail SC/APC wraz z adapterem SC/APC</t>
  </si>
  <si>
    <t>Montaż szafki dystrybucyjnej (lock box)</t>
  </si>
  <si>
    <t>Szafka dystrybucyjna z przełącznicą naścienną 12J</t>
  </si>
  <si>
    <t>Szafka dystrybucyjna z przełącznicą naścienną 24J</t>
  </si>
  <si>
    <t>Szafka dystrybucyjna z przełącznicą naścienną 48J</t>
  </si>
  <si>
    <t>Szafka dystrybucyjna z przełącznicą naścienną 96J</t>
  </si>
  <si>
    <t>Panel UTP 24xRJ45</t>
  </si>
  <si>
    <t>Pomiar końcowy kabla</t>
  </si>
  <si>
    <t>Projekt budowlany</t>
  </si>
  <si>
    <t>Pojemność szafki</t>
  </si>
  <si>
    <t>U</t>
  </si>
  <si>
    <t>Szafka 6U</t>
  </si>
  <si>
    <t>Szafka 12U</t>
  </si>
  <si>
    <t>Szafka 22U</t>
  </si>
  <si>
    <t>Szafka 42U</t>
  </si>
  <si>
    <t xml:space="preserve">Suma </t>
  </si>
  <si>
    <t>Kanalizacja kablowa - pozioma</t>
  </si>
  <si>
    <t>Kanalizacja kablowa - pionowa</t>
  </si>
  <si>
    <t>Układanie kanałów kablowych natynkowych - poziomych</t>
  </si>
  <si>
    <t>Układanie kanałów kablowych natynkowych - pionowych</t>
  </si>
  <si>
    <t>Układanie kanałów kablowych podtynkowych - poziomych</t>
  </si>
  <si>
    <t>Układanie kanałów kablowych podtynkowych - pionowych</t>
  </si>
  <si>
    <t>Kable abonenckie</t>
  </si>
  <si>
    <t>Wykorzystanie kanalizacji pionowej</t>
  </si>
  <si>
    <t>Nakłady inwestycyjne</t>
  </si>
  <si>
    <t>Koszty kapitałowe</t>
  </si>
  <si>
    <t>Wolumen</t>
  </si>
  <si>
    <t>Koszty operacyjne</t>
  </si>
  <si>
    <t>zł</t>
  </si>
  <si>
    <t>Sieć światłowodowa</t>
  </si>
  <si>
    <t>Suma kosztów</t>
  </si>
  <si>
    <t>Koszty usług</t>
  </si>
  <si>
    <t>Kanał kablowy poziomy - pomiędzy pionami</t>
  </si>
  <si>
    <t>Układanie kanałów poziomych - pomiędzy pionami</t>
  </si>
  <si>
    <t>Kanalizacja kablowa - pomiędzy pionami</t>
  </si>
  <si>
    <t>Dostęp do kabla abonenckiego</t>
  </si>
  <si>
    <t>Sieć koncentryczna</t>
  </si>
  <si>
    <t>Sieć skrętka UTP kat. 5e</t>
  </si>
  <si>
    <t>zł/m-c</t>
  </si>
  <si>
    <t>Sieć koncentryczna - jeden kabel</t>
  </si>
  <si>
    <t>Sieć skrętka UTP kat. 5e - jeden kabel</t>
  </si>
  <si>
    <t>Sieć skrętka UTP telefoniczna - jedna para</t>
  </si>
  <si>
    <t>Dostęp do kabla dystrybucyjnego (pion)</t>
  </si>
  <si>
    <t>Kilometr</t>
  </si>
  <si>
    <t>Metr</t>
  </si>
  <si>
    <t>Jednostka</t>
  </si>
  <si>
    <t>Wycena</t>
  </si>
  <si>
    <t>Wycena (zł)</t>
  </si>
  <si>
    <t>Koszt roczny (zł)</t>
  </si>
  <si>
    <t xml:space="preserve">Średnia wysokość kondygnacji </t>
  </si>
  <si>
    <t>Średnia szerokość lokalu</t>
  </si>
  <si>
    <t>Punkt styku z publiczna siecią telekomunikacyjną</t>
  </si>
  <si>
    <t xml:space="preserve">Wykorzystanie istniejącej kanalizacji kablowej </t>
  </si>
  <si>
    <t xml:space="preserve">Instalacja abonencka </t>
  </si>
  <si>
    <t>Pojemność kabli dystrybucyjnych w odniesieniu do HP</t>
  </si>
  <si>
    <t>Długość kanalizacji poziomej pomiędzy pionami</t>
  </si>
  <si>
    <t>Śr. długość kabla dostępowego w poziomie na lokal</t>
  </si>
  <si>
    <t>Śr. długość kabla dystrybucyjnego na PD w pionie</t>
  </si>
  <si>
    <t>Śr. długość kabla dostępowego w poziomie (piwnica)</t>
  </si>
  <si>
    <t>Śr. długość kabla dystrybucyjnego na PD w poziomie (piwnica)</t>
  </si>
  <si>
    <t>Śr. długość kabla dostępowego w pionie na lokal</t>
  </si>
  <si>
    <t>Cena jednostkowa (zł)</t>
  </si>
  <si>
    <t>Wyposażenie abonenckie (wspólne)</t>
  </si>
  <si>
    <t>Szafka kablowa budynkowa (wspólna)</t>
  </si>
  <si>
    <t>Demontaż i odtworzenie nawierzchni - trawnik</t>
  </si>
  <si>
    <t>Demontaż i odtworzenie nawierzchni - chodnik</t>
  </si>
  <si>
    <t>Wyposażenie abonenckie</t>
  </si>
  <si>
    <t>Montaż panelu koncentrycznego</t>
  </si>
  <si>
    <t>Kanał kablowy pionowy - podtynkowy</t>
  </si>
  <si>
    <t>Opracowanie geodezyjne</t>
  </si>
  <si>
    <t>Projekt budowlany kanalizacji zewnętrznej - stawka za 1m</t>
  </si>
  <si>
    <t>Nazwa Przedsiębiorcy Telekomunikacyjnego</t>
  </si>
  <si>
    <t>Adres nieruchomości</t>
  </si>
  <si>
    <t>Dane nieruchomości - dla której wnioskowany jest dostęp do kabli telekomunikacyjnych w budynku</t>
  </si>
  <si>
    <t>Informacje o narzędziu</t>
  </si>
  <si>
    <t>Dane Przedsiębiorcy Telekomunikacyjnego - dysponenta kabli telekomunikacyjnych w budynku (dalej "PT")</t>
  </si>
  <si>
    <t xml:space="preserve">Celem narzędzia jest wyznaczenie stawek za dostęp do kabli telekomunikacyjnych dla danej nieruchomości. W tym celu: </t>
  </si>
  <si>
    <r>
      <t xml:space="preserve">- </t>
    </r>
    <r>
      <rPr>
        <b/>
        <sz val="8"/>
        <rFont val="Arial"/>
        <family val="2"/>
        <charset val="238"/>
      </rPr>
      <t>komórki białe</t>
    </r>
    <r>
      <rPr>
        <sz val="8"/>
        <rFont val="Arial"/>
        <family val="2"/>
        <charset val="238"/>
      </rPr>
      <t xml:space="preserve"> - zawierają dane wejściowe do narzędzia. Komórki te uzupełniane są przez Przedsiębiorcę Telekomunikacyjnego - będącego dysponentem kabli telekomunikacyjnych w budynku.</t>
    </r>
  </si>
  <si>
    <r>
      <t xml:space="preserve">- </t>
    </r>
    <r>
      <rPr>
        <b/>
        <sz val="8"/>
        <rFont val="Arial"/>
        <family val="2"/>
        <charset val="238"/>
      </rPr>
      <t>komórki szare</t>
    </r>
    <r>
      <rPr>
        <sz val="8"/>
        <rFont val="Arial"/>
        <family val="2"/>
        <charset val="238"/>
      </rPr>
      <t xml:space="preserve"> - zawierają przeliczenia. </t>
    </r>
  </si>
  <si>
    <t>w zakładce "Wycena", PT przedstawia szczegółowe nakłady jednostkowe netto na wykonanie poszczególnych elementów infrastruktury telekomunikacyjnej.</t>
  </si>
  <si>
    <t xml:space="preserve">w zakładce "Wynik",  przedstawiony jest wynik - stawki za dostęp do kabli telekomunikacyjnych dla danej nieruchomości.  </t>
  </si>
  <si>
    <t xml:space="preserve">w zakładce "Koszty",  PT przedstawia dane odnośnie rocznych kosztów utrzymania infrastruktury telekomunikacyjnej oraz dane odnośnie amortyzacji oraz kosztu kapitału. </t>
  </si>
  <si>
    <t>Parametr</t>
  </si>
  <si>
    <t>Wartość</t>
  </si>
  <si>
    <t>piętra/kondygnacje</t>
  </si>
  <si>
    <t>piony/klatki schodowe</t>
  </si>
  <si>
    <t>lokale</t>
  </si>
  <si>
    <t>0 - brak możliwości wykorzystania istniejącej kanalizacji wewnątrzbudynkowej tzn. PT musiał ją wybudować
1 - wykorzystywana jest istniejąca kanalizacja wewnątrzbudynkowa tzn. PT nie musiał jej budować</t>
  </si>
  <si>
    <t>HP - całkowitej liczby lokali w budynku</t>
  </si>
  <si>
    <t>Pojemność kanalizacji dla przyłącza budynkowego</t>
  </si>
  <si>
    <t>Definicja punków dystrybucyjnych dla poszczególnych technologii:</t>
  </si>
  <si>
    <t>Sieć skrętka telefoniczna</t>
  </si>
  <si>
    <t>Dla sieci wybudowanej w oparciu o kable koncentryczne jest to lock box (szafka ze spliterem rozdzielający sygnał z kabli dystrybucyjnych na kable abonenckie), w związku z tym wartość ta powinna przedstawiać liczbę punktów dystrybucyjnych w jednym pionie. Jeżeli punkt dystrybucyjny znajduje się w budynkowym punkcie dystrybucyjnym, to wartość ta powinna wynosić 0</t>
  </si>
  <si>
    <t>Opis parametru</t>
  </si>
  <si>
    <t xml:space="preserve">0 - PT nie wykorzystuje kabli w danej technologii
1 - PT wykorzystuje kable w danej technologii </t>
  </si>
  <si>
    <t>Rodzaje kabli wykorzystywane przez PT w budynku</t>
  </si>
  <si>
    <t>w zakładce "Dane sieciowe", PT przedstawia szczegółowe parametry nieruchomości oraz infrastruktury telekomunikacyjnej, której jest dysponentem.</t>
  </si>
  <si>
    <t>Element kosztowy</t>
  </si>
  <si>
    <t>Informacje odnośnie zakładki</t>
  </si>
  <si>
    <t>1) Wszystkie ceny podane w kwestionariuszu są cenami netto</t>
  </si>
  <si>
    <t>2) Podane ceny powinny być to ceny obowiązujące na obszarze geograficznym właściwym dla danego budynku</t>
  </si>
  <si>
    <t>Projekt techniczny - stawka podstawowa projektu</t>
  </si>
  <si>
    <t>Założenia dotyczące danych podawanych przez PT</t>
  </si>
  <si>
    <t>Okres użyteczności
(lata)</t>
  </si>
  <si>
    <t>Czas użytkowania
(lata)</t>
  </si>
  <si>
    <t>Dane wejściowe</t>
  </si>
  <si>
    <t>Średni ważony koszt kapitału - WACC</t>
  </si>
  <si>
    <t>Dane odnośnie okresu i czasu użytkowania infrastruktury</t>
  </si>
  <si>
    <t>Kanalizacja kablowa wewnątrzbudynkowa</t>
  </si>
  <si>
    <t>lata</t>
  </si>
  <si>
    <t>km-włókna</t>
  </si>
  <si>
    <t>PD piętrowe</t>
  </si>
  <si>
    <t>PD budynkowe</t>
  </si>
  <si>
    <t>Dane budynku</t>
  </si>
  <si>
    <t>Narzędzie wykorzystuje makra w języku VBA, w związku tym obsługa makr w ustawieniach programu MS Excel musi zostać włączona</t>
  </si>
  <si>
    <t>Narzędzie wykorzystuje następujące typy komórek:</t>
  </si>
  <si>
    <t>W pierwszej części zakładka zawiera dane odnośnie budynku oraz dane odnośnie infrastruktury wewnątrzbudynkowej. W części wyliczeniowej zakładki wyznaczane są wolumeny elementów infrastruktury dla sieci wewnątrzbudynkowej.</t>
  </si>
  <si>
    <t>Parametr ten przedstawia rodzaje sieci kablowych wybudowanych i wykorzystywanych przez PT w danym budynku. Jeżeli PT wykorzystuje w danym budynku kilka sieci kablowych, jednak wykorzystują one oddzielą kanalizację kablową to wyznaczenie stawek dla każdej technologii powinno zostać przeprowadzone oddzielnie.</t>
  </si>
  <si>
    <t>0 - punkt styku z publiczna siecią telekomunikacyjną znajduje się poza budynkiem
1 -  punkt styku z publiczna siecią telekomunikacyjną znajduje się w budynku</t>
  </si>
  <si>
    <t>0 - w instalacji nie jest stosowana teletechniczna szafka lokalowa tzn. sieć doprowadzona jest bezpośrednio do gniazda abonenckiego
1 -  w instalacji stosowana jest teletechniczna szafka lokalowa</t>
  </si>
  <si>
    <t>Parametr ten przedstawia stosunek liczby lokali w budynku z zainstalowanym zakończeniem sieci (HC) do całkowitej liczby  lokali w budynku (HP)</t>
  </si>
  <si>
    <t>Budynkowy punkt dystrybucyjny jest to punkt z którego sieć wewnątrzbudynkowa wyprowadzona jest z budynku, przy wykorzystaniu przyłącza budynkowego. Liczba budynkowy punktów dystrybucyjny jest równa liczbie przyłączy budynkowych dla danego budynku.</t>
  </si>
  <si>
    <t>Liczba budynkowych punktów dystrybucyjnych nie może być większa niż liczba pionów/klatek schodowych w budynku</t>
  </si>
  <si>
    <r>
      <rPr>
        <b/>
        <sz val="8"/>
        <rFont val="Arial"/>
        <family val="2"/>
        <charset val="238"/>
      </rPr>
      <t>Dla topologii P2P („Point to Point”) -</t>
    </r>
    <r>
      <rPr>
        <sz val="8"/>
        <rFont val="Arial"/>
        <family val="2"/>
        <charset val="238"/>
      </rPr>
      <t xml:space="preserve"> jest to przełącznica światłowodowa agregująca wszystkie kable światłowodowe z pionu/klatki lub z całego budynku. Punkt dystrybucyjny w topologii P2P będzie pokrywał się z budynkowym punktem dystrybucyjnym, dlatego </t>
    </r>
    <r>
      <rPr>
        <b/>
        <sz val="8"/>
        <rFont val="Arial"/>
        <family val="2"/>
        <charset val="238"/>
      </rPr>
      <t>w przypadku topologii P2P należy wpisać wartość 0.</t>
    </r>
    <r>
      <rPr>
        <sz val="8"/>
        <rFont val="Arial"/>
        <family val="2"/>
        <charset val="238"/>
      </rPr>
      <t xml:space="preserve"> 
</t>
    </r>
    <r>
      <rPr>
        <b/>
        <sz val="8"/>
        <rFont val="Arial"/>
        <family val="2"/>
        <charset val="238"/>
      </rPr>
      <t xml:space="preserve">Dla topologii P2M („Point to Multipoint”) </t>
    </r>
    <r>
      <rPr>
        <sz val="8"/>
        <rFont val="Arial"/>
        <family val="2"/>
        <charset val="238"/>
      </rPr>
      <t xml:space="preserve">- jest to przełącznica światłowodowa znajdująca się przy spliterze optycznym najbliższym abonentowi, w związku z tym wartość ta powinna przedstawiać liczbę spliterów w jednym pionie/klatce. Jeżeli splitery zainstalowane są budynkowym punkcie dystrybucyjnym, to należy wpisać wartość 0. </t>
    </r>
  </si>
  <si>
    <t>Dla sieci wybudowanej w oparciu o skrętkę UTP np. kat. 5e jest to przełącznica (patch panel) znajdująca się przy switchu Ethernetowym najbliższym w topologii sieci abonentowi. Jeżeli punkt dystrybucyjny znajduje się w budynkowym punkcie dystrybucyjnym, to wartość ta powinna wynosić 0</t>
  </si>
  <si>
    <t>Dla sieci wybudowanej w oparciu o skrętkę telefoniczną jest to przełącznica z łączówkami szczelinowymi najbliższa abonentowi, w związku z tym wartość ta powinna przedstawiać liczbę przełącznic z łączówkami szczelinowymi jednym pionie/klatce. Jeżeli punkt dystrybucyjny znajduje się w budynkowym punkcie dystrybucyjnym, to wartość ta powinna wynosić 0</t>
  </si>
  <si>
    <t>Założenia dotyczące podawanych cen jednostkowych</t>
  </si>
  <si>
    <t>3) Ceny powinny pochodzić z aktualnie obowiązujących cenników/umów z dostawcami/podwykonawcami lub powinny być cenami z ostatniej zawartej transakcji. Z uwzględnieniem pkt. 2 powyżej.</t>
  </si>
  <si>
    <t>4) Wszystkie ceny powinny zawierać otrzymany upust od cen referencyjnych (jeżeli występował), przedstawionych w cennikach/umowach o których mowa w pkt. 3 powyżej.</t>
  </si>
  <si>
    <t>5) W przypadku prac instalacyjnych realizowanych przez własnych pracowników PT, PT powinien wyznaczyć koszty jednostkowe prac instalacyjnych w oparciu o koszty wynagrodzeń pracowników oraz czas wykonywania danej czynności instalacyjnej.</t>
  </si>
  <si>
    <t>2) Czas użytkowania - czas użytkowania elementów sieci telekomunikacyjnej wyznaczany jako różnica pomiędzy rokiem kalkulacji a rokiem w którym dany element został wybudowany.</t>
  </si>
  <si>
    <t>3) WACC  - średnioważony zwrot z kapitału zaangażowanego dla sieci stacjonarnej PT. W przypadku jeżeli PT nie raportuje współczynnika WACC, powinien wyznaczyć ten współczynnik na podstawie metodyki przedstawionej w Decyzji Prezesa UKE DHRT.WORK.609.5.2017.29 lub użyć wartości średniej na podstawie danych publikowanych przez innych PT oraz podać wartości źródłowe dla wyznaczenia wartości średniej.  Współczynnik WACC powinien zostać przedstawiony dla ostatniego zakończonego roku finansowego.</t>
  </si>
  <si>
    <t>Wykonanie przepustu w istniejącym fundamencie</t>
  </si>
  <si>
    <t>Projekt budowlany kanalizacji zewnętrznej - stawka podstawowa projektu</t>
  </si>
  <si>
    <t>Projekt techniczny</t>
  </si>
  <si>
    <t>gniazda</t>
  </si>
  <si>
    <t>złącza</t>
  </si>
  <si>
    <t>łączówki</t>
  </si>
  <si>
    <t>wtyki</t>
  </si>
  <si>
    <t>PD</t>
  </si>
  <si>
    <t>Liczba punktów dystrybucyjnych (PD) w jednym pionie (klatce schodowej)</t>
  </si>
  <si>
    <t>Wielkość budynku</t>
  </si>
  <si>
    <t>Liczba HP</t>
  </si>
  <si>
    <t>Liczba HC</t>
  </si>
  <si>
    <t>HC - całkowita liczba lokali z zainstalowanym zakończeniem sieci w lokalu</t>
  </si>
  <si>
    <t>Projekt techniczny - stawka dodatkowa projektu za 1 pion</t>
  </si>
  <si>
    <t>pion</t>
  </si>
  <si>
    <t>6)  Koszt nadzoru oraz usuwania awarii - średni koszt roboczogodziny personelu technicznego odpowiedzialnego za usuwanie awarii oraz nadzór nad prowadzonymi pracami na obiektach lub infrastrukturze telekomunikacyjnej w zależności od okresu</t>
  </si>
  <si>
    <t>Pośrednie koszty inwestycyjne</t>
  </si>
  <si>
    <t>Pośrednie koszty operacyjne</t>
  </si>
  <si>
    <t>Całkowite koszty operacyjne</t>
  </si>
  <si>
    <t>Wartość netto (NBV) środków trwałych</t>
  </si>
  <si>
    <t>Roczny odpis amortyzacyjny środków trwałych</t>
  </si>
  <si>
    <t>Roczne koszty utrzymania sieci wewnątrzbudynkowej w przeliczeniu na HC z narzutem kosztów pośrednich</t>
  </si>
  <si>
    <t>Narzut kosztów pośrednich</t>
  </si>
  <si>
    <t>Szerokość drogi</t>
  </si>
  <si>
    <t>Szerokość działki</t>
  </si>
  <si>
    <t>Długość kabla na działce</t>
  </si>
  <si>
    <t>Długość kabla w budynku</t>
  </si>
  <si>
    <t>HP per Punkt Dystrybucyjny</t>
  </si>
  <si>
    <t>Rodzaj sieci</t>
  </si>
  <si>
    <t>HP/PD</t>
  </si>
  <si>
    <t>Śr. długość kabla dostępowego</t>
  </si>
  <si>
    <t>Śr. długość mikrokanalizacji</t>
  </si>
  <si>
    <t>Pojemność PD</t>
  </si>
  <si>
    <t>Wymiarowanie Infrastruktury kablowej</t>
  </si>
  <si>
    <t>Rura kanalizacji fi 40</t>
  </si>
  <si>
    <t>Układanie kanalizacji kablowej w gruncie fi 40</t>
  </si>
  <si>
    <t>Demontaż i odtworzenie nawierzchni</t>
  </si>
  <si>
    <t>Punkt dostępowy</t>
  </si>
  <si>
    <t>Mikrokanalizacja światłowodowa doziemna</t>
  </si>
  <si>
    <t>Układanie mikrokanalizacji światłowodowej w kanalizacji pierwotnej</t>
  </si>
  <si>
    <t>Słup</t>
  </si>
  <si>
    <t>Instalacja słupa</t>
  </si>
  <si>
    <t>Opłata za zajęcie pasa drogowego</t>
  </si>
  <si>
    <t>Kabel koncentryczny abonencki doziemny</t>
  </si>
  <si>
    <t>Układanie kabli w kanalizacji pierwotnej</t>
  </si>
  <si>
    <t>Kabel UTP doziemny</t>
  </si>
  <si>
    <t>Kabel UTP 1x4x0,5 doziemny</t>
  </si>
  <si>
    <t>Punkt dostępowy dla instalacji doziemnej</t>
  </si>
  <si>
    <t>Punkt dostępowy dla instalacji nadziemnej</t>
  </si>
  <si>
    <t>Dzierżawa słupa</t>
  </si>
  <si>
    <t>Punkt dostępowy dla instalacji doziemnej (np. słupek uliczny z przełącznicą)</t>
  </si>
  <si>
    <t>Punkt dostępowy dla instalacji nadziemnej (np. mufoprzełącznica nasłupowa)</t>
  </si>
  <si>
    <t xml:space="preserve">Montaż punktu dostępowego dla instalacji doziemnej </t>
  </si>
  <si>
    <t>Montaż punktu dostępowego dla instalacji nadziemnej</t>
  </si>
  <si>
    <t>Kabel UTP 1x4x0,5 podwieszany</t>
  </si>
  <si>
    <t>Podwieszanie kabla UTP</t>
  </si>
  <si>
    <t>Kabel dostępowy UTP podwieszany</t>
  </si>
  <si>
    <t>Kabel koncentryczny abonencki podwieszany</t>
  </si>
  <si>
    <t>Podwieszanie koncentrycznego kabla abonenckiego</t>
  </si>
  <si>
    <t>Projekt budowlany - stawka podstawowa projektu</t>
  </si>
  <si>
    <t>Projekt budowlany - stawka za 1m</t>
  </si>
  <si>
    <t>Długość sieci wzdłuż drogi</t>
  </si>
  <si>
    <t>Długość sieci na działce</t>
  </si>
  <si>
    <t>Doziemna / podwieszana</t>
  </si>
  <si>
    <t>Słupy</t>
  </si>
  <si>
    <t>Słupy - budowa</t>
  </si>
  <si>
    <t>Słupy - dzierżawa</t>
  </si>
  <si>
    <t>Projekt budowlany oraz inne opłaty</t>
  </si>
  <si>
    <t>Koszty usług - budynki wielorodzinne</t>
  </si>
  <si>
    <t>Koszty usług - budynki jednorodzinne</t>
  </si>
  <si>
    <t>1) Okres użyteczności - całkowity przewidywany okres użytkowania elementów sieci telekomunikacyjnej, zgodny z przyjętą polityką rachunkowości PT.</t>
  </si>
  <si>
    <t>Dane powinny przedstawiać stan faktyczny budynku oraz infrastruktury wewnątrzbudynkowej, na dzień wypełniania narzędzia.</t>
  </si>
  <si>
    <t>Parametr ten wykorzystywany jest dla sieci światłowodowych oraz sieci zbudowanych w oparciu o skrętka telefoniczną. Parametr ten przedstawia zakładaną na etapie planowana pojemność sieci dystrybucyjnej (pionowej) definiowaną jako maksymalną do podłączenia, przy wykorzystaniu pojemności sieci pionowej, liczbę lokali w budynku do całkowitej liczby lokali w budynku. W przypadku pionowych kabli światłowodowych oraz telefonicznej skrętki miedzianej jest to stosunek planowanej liczby włókien/par miedzianych w pionie do całkowitej liczby lokali w budynku (HP).</t>
  </si>
  <si>
    <t>Dane zabudowy</t>
  </si>
  <si>
    <t>Schematy infrastruktury</t>
  </si>
  <si>
    <r>
      <t xml:space="preserve">Punkt Dystrybucyjny:  
</t>
    </r>
    <r>
      <rPr>
        <b/>
        <sz val="8"/>
        <rFont val="Arial"/>
        <family val="2"/>
        <charset val="238"/>
      </rPr>
      <t>Dla sieci światłowodowych</t>
    </r>
    <r>
      <rPr>
        <sz val="8"/>
        <rFont val="Arial"/>
        <family val="2"/>
        <charset val="238"/>
      </rPr>
      <t xml:space="preserve"> - jest to przełącznica światłowodowa najbliższa abonentowi np. przełącznica w słupku kablowym, mufie kablowej, szafce kablowej.
</t>
    </r>
    <r>
      <rPr>
        <b/>
        <sz val="8"/>
        <rFont val="Arial"/>
        <family val="2"/>
        <charset val="238"/>
      </rPr>
      <t>Dla sieci koncentrycznych</t>
    </r>
    <r>
      <rPr>
        <sz val="8"/>
        <rFont val="Arial"/>
        <family val="2"/>
        <charset val="238"/>
      </rPr>
      <t xml:space="preserve"> - jest to lock box (szafka ze spliterem lub ONT rozdzielający sygnał z kabli dystrybucyjnych na kable abonenckie).
</t>
    </r>
    <r>
      <rPr>
        <b/>
        <sz val="8"/>
        <rFont val="Arial"/>
        <family val="2"/>
        <charset val="238"/>
      </rPr>
      <t>Dla sieci wybudowanych w oparciu o skrętkę UTP (np. kat 5e) lub telefoniczną</t>
    </r>
    <r>
      <rPr>
        <sz val="8"/>
        <rFont val="Arial"/>
        <family val="2"/>
        <charset val="238"/>
      </rPr>
      <t xml:space="preserve"> jest to przełącznica / panel krosowy najbliższy abonentowi zlokalizowany np. w słupku kablowym, szafce kablowej.</t>
    </r>
  </si>
  <si>
    <t>W pierwszej części zakładka zawiera dane odnośnie zabudowy oraz dane odnośnie infrastruktury wewnątrzbudynkowej. W części wyliczeniowej zakładki wyznaczane są wolumeny elementów infrastruktury dla sieci kablowej.</t>
  </si>
  <si>
    <t>Korzystanie ze słupów</t>
  </si>
  <si>
    <t>Zakładka w kolumnie F zawiera szczegółowe ceny jednostkowe poszczególnych elementów infrastruktury telekomunikacyjnej, które wypełniane są przez PT. Następnie w kolumnie H przedstawiony jest wolumen poszczególnych elementów infrastruktury, który został wyznaczony na podstawie charakterystyki budynku oraz parametrów infrastruktury wewnątrzbudynkowej przedstawionej w zakładce "Dane sieciowe domy".  W kolumnie J przedstawiona jest wycena wszystkich elementów infrastruktury telekomunikacyjnej, która wyznaczana jest przez pomnożenie cen jednostkowych przez wolumen elementów.</t>
  </si>
  <si>
    <t>Zakładka w kolumnie F zawiera szczegółowe ceny jednostkowe poszczególnych elementów infrastruktury telekomunikacyjnej, które wypełniane są przez PT. Następnie w kolumnie H przedstawiony jest wolumen poszczególnych elementów infrastruktury, który został wyznaczony na podstawie charakterystyki budynku oraz parametrów infrastruktury wewnątrzbudynkowej przedstawionej w zakładce "Dane sieciowe bloki".  W kolumnie J przedstawiona jest wycena wszystkich elementów infrastruktury telekomunikacyjnej, która wyznaczana jest przez pomnożenie cen jednostkowych przez wolumen elementów.</t>
  </si>
  <si>
    <t>Roczne koszty utrzymania sieci wewnątrzbudynkowej w przeliczeniu na HC dla budynków wielorodzinnych</t>
  </si>
  <si>
    <t>Roczne koszty utrzymania sieci wewnątrzbudynkowej w przeliczeniu na HC dla budynków jednorodzinnych</t>
  </si>
  <si>
    <t>Kanalizacja kablowa poza budynkiem</t>
  </si>
  <si>
    <t>Jeżeli PT wybudował i wykorzystuje w danym budynku wielorodzinnym sieci kablowe w różnych technologiach, ale są to sieci rozdzielne (wykorzystują oddzielne kanalizacje kablowe) to wyznaczenie stawek dla każdej technologii powinno zostać przeprowadzone oddzielnie.</t>
  </si>
  <si>
    <t>Liczba pięter/kondygnacji, na których znajdują się lokale abonenckie</t>
  </si>
  <si>
    <t>Parametr ten przedstawia stosunek liczby lokali w budynku z zainstalowanym zakończeniem sieci (HC) do całkowitej liczby lokali w budynku (HP)</t>
  </si>
  <si>
    <t>Parametr ten przedstawia rodzaje sieci kablowych wybudowanych i wykorzystywanych przez PT w danym budynku. Zakłada się, że do budynków jednorodzinnych doprowadzony jest tylko jeden rodzaj sieci kablowych.</t>
  </si>
  <si>
    <t>Rozmieszczenie mieszkań w odniesieniu do pionu</t>
  </si>
  <si>
    <t>Kabel światłowodowy dostępowy doziemny</t>
  </si>
  <si>
    <t>Kabel światłowodowy dostępowy podwieszany</t>
  </si>
  <si>
    <t>Podwieszanie kabla światłowodowego</t>
  </si>
  <si>
    <t xml:space="preserve">Zakładka przedstawia wyznaczanie miesięcznych kosztów jednostkowych usług dostępu do kabli wewnątrzbudynkowych. W tym celu w pierwszym kroku na podstawie całkowitej wyceny budowy kabli wewnątrzbudynkowych dla danego budynku wyznaczane są roczne koszty kapitałowe uwzgledniające koszt amortyzacji oraz koszt kapitału, przy wykorzystaniu metody amortyzacji liniowej. Następnie uwzględniane są roczne koszty operacyjne utrzymania kabli wewnątrzbudynkowych.
W celu wyznaczenia rocznych kosztów kapitałowych PT wypełnia informacje odnośnie całkowitego czasu użytkowania poszczególnych elementów infrastruktury oraz średniego ważonego kosztu kapitału (WACC). W celu wyznaczenia rocznych kosztów operacyjnych PT przedstawia roczne koszty utrzymania sieci wewnątrzbudynkowej w przeliczeniu na HC.
 </t>
  </si>
  <si>
    <t>4) Całkowite roczne koszty operacyjne - całkowite roczne operacyjne (bez amortyzacji) za ostatni zakończony rok finansowy. W tym: koszty pracowników wszystkich działów, usług zewnętrznych (m.in. utrzymanie, licencje, outsourcing), związane z:
działaniem, utrzymaniem i planowaniem sieci;  działaniem i utrzymaniem wszystkich systemów IT; sprzedażą, marketingiem i obsługą klienta (w tym: prowizje dealerów); dzierżawą infrastruktury; wynajmem powierzchni biurowych, technicznych, magazynowych oraz handlowych; zakupem energii elektrycznej; koszty pocztowe i billingowe; koszty zakupu usług hurtowych oraz kontentu; podatki od nieruchomości, koszty administracji, finansów, kadr, zarządu, bhp, szkolenia.</t>
  </si>
  <si>
    <t>5) Pośrednie koszty operacyjne - całkowite roczne koszty operacyjne (koszty pracowników oraz koszty usług zewnętrznych (m.in. utrzymanie, licencje, outsourcing), bez amortyzacji) za ostatni zakończony rok finansowy, pośrednio związane ze świadczeniem usług tj. koszty administracji, finansów, kadr, zarządu, bhp, szkolenia, wynajem pomieszczeń biurowych.</t>
  </si>
  <si>
    <t>6) Pośrednie koszty inwestycyjne - wartość księgowa netto (NBV) oraz wysokość rocznego odpisu amortyzacyjnego za ostatni zakończony rok finansowy, dla środków trwałych pośrednio związanych ze świadczeniem usług tj. systemy IT (systemy finansowo-księgowe, systemy HR, sieć korporacyjna), budynki biurowe, wyposażenie biurowe (meble, drukarki itp.), wyposażenie pracowników (komputery, telefony itp.), środki transportu.</t>
  </si>
  <si>
    <t>7) Roczne koszty utrzymania sieci wewnątrzbudynkowej w przeliczeniu na HC - powinny przedstawiać roczne koszty (koszty pracowników oraz koszty podwykonawców) związane z utrzymaniem, eksploatacją, usuwaniem awarii oraz uszkodzeń sieci wewnątrzbudynkowej w przeliczeniu na HC dla ostatniego zakończonego roku finansowego. Jeżeli PT ma zróżnicowane geograficznie koszty utrzymania sieci wewnątrzbudynkowej (np. umowy z różnymi podwykonawcami dla regionów), powinien podać koszty obowiązujące na obszarze geograficznym właściwym dla danego budynku.</t>
  </si>
  <si>
    <t>Roczne koszty utrzymania sieci wewnątrzbudynkowej w przeliczeniu na HC - powinny przedstawiać roczne koszty (koszty pracowników oraz koszty podwykonawców) związane z utrzymaniem, eksploatacją, usuwaniem awarii oraz uszkodzeń sieci wewnątrzbudynkowej w przeliczeniu na HC dla ostatniego zakończonego roku finansowego. Jeżeli PT ma zróżnicowane geograficznie koszty utrzymania sieci wewnątrzbudynkowej (np. umowy z różnymi podwykonawcami dla regionów), powinien podać koszty obowiązujące na obszarze geograficznym właściwym dla danego budynku.</t>
  </si>
  <si>
    <t>Podłączenie nowych abonentów dla domów wielorodzinnych</t>
  </si>
  <si>
    <t>Instalacja kabla abonenckiego</t>
  </si>
  <si>
    <t>Instalacja kabla abonckiego przy założeniu, że mikrokanalizacja doprowadzona jest to gniazdka abonenckiego</t>
  </si>
  <si>
    <t>Sieć światłowodowa - 1 włókno</t>
  </si>
  <si>
    <t>Załącznik nr 5 do Warunków zapewnienia dostępu do infrastruktury telekomunikacyjnej w zakresie Kabli telekomunikacyjnych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</si>
</sst>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8"/>
      <name val="Arial"/>
      <family val="2"/>
      <charset val="238"/>
    </font>
    <font>
      <b/>
      <sz val="8"/>
      <name val="Arial"/>
      <family val="2"/>
      <charset val="238"/>
    </font>
    <font>
      <i/>
      <sz val="8"/>
      <name val="Arial"/>
      <family val="2"/>
      <charset val="238"/>
    </font>
    <font>
      <sz val="11"/>
      <color theme="1"/>
      <name val="Calibri"/>
      <family val="2"/>
      <charset val="238"/>
      <scheme val="minor"/>
    </font>
    <font>
      <sz val="8"/>
      <color rgb="FFFF0000"/>
      <name val="Arial"/>
      <family val="2"/>
      <charset val="238"/>
    </font>
    <font>
      <i/>
      <sz val="8"/>
      <color rgb="FFFF0000"/>
      <name val="Arial"/>
      <family val="2"/>
      <charset val="238"/>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s>
  <borders count="4">
    <border>
      <left/>
      <right/>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3">
    <xf numFmtId="0" fontId="0" fillId="0" borderId="0"/>
    <xf numFmtId="9" fontId="4" fillId="0" borderId="0" applyFont="0" applyFill="0" applyBorder="0" applyAlignment="0" applyProtection="0"/>
    <xf numFmtId="0" fontId="7" fillId="0" borderId="0"/>
  </cellStyleXfs>
  <cellXfs count="82">
    <xf numFmtId="0" fontId="0" fillId="0" borderId="0" xfId="0"/>
    <xf numFmtId="0" fontId="1" fillId="4" borderId="1" xfId="0" applyFont="1" applyFill="1" applyBorder="1"/>
    <xf numFmtId="0" fontId="2" fillId="4" borderId="1" xfId="0" applyFont="1" applyFill="1" applyBorder="1"/>
    <xf numFmtId="0" fontId="3" fillId="4" borderId="1" xfId="0" applyFont="1" applyFill="1" applyBorder="1"/>
    <xf numFmtId="0" fontId="1" fillId="2" borderId="0" xfId="0" applyNumberFormat="1" applyFont="1" applyFill="1" applyBorder="1"/>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xf>
    <xf numFmtId="0" fontId="1" fillId="2" borderId="2" xfId="0" applyNumberFormat="1" applyFont="1" applyFill="1" applyBorder="1" applyAlignment="1">
      <alignment horizontal="center"/>
    </xf>
    <xf numFmtId="2" fontId="1" fillId="2" borderId="2" xfId="0" applyNumberFormat="1" applyFont="1" applyFill="1" applyBorder="1" applyAlignment="1">
      <alignment horizontal="center"/>
    </xf>
    <xf numFmtId="0" fontId="1" fillId="2" borderId="0" xfId="0" applyNumberFormat="1" applyFont="1" applyFill="1" applyBorder="1" applyAlignment="1">
      <alignment horizontal="left" indent="2"/>
    </xf>
    <xf numFmtId="3" fontId="1" fillId="2" borderId="2" xfId="0" applyNumberFormat="1" applyFont="1" applyFill="1" applyBorder="1" applyAlignment="1">
      <alignment horizontal="center" vertical="center"/>
    </xf>
    <xf numFmtId="2" fontId="1" fillId="2" borderId="0" xfId="0" applyNumberFormat="1" applyFont="1" applyFill="1" applyBorder="1" applyAlignment="1">
      <alignment horizontal="center"/>
    </xf>
    <xf numFmtId="0" fontId="2" fillId="2" borderId="0" xfId="0" applyNumberFormat="1" applyFont="1" applyFill="1" applyBorder="1"/>
    <xf numFmtId="0" fontId="1" fillId="4" borderId="1" xfId="0" applyFont="1" applyFill="1" applyBorder="1" applyAlignment="1">
      <alignment horizontal="center"/>
    </xf>
    <xf numFmtId="0" fontId="1" fillId="2" borderId="0" xfId="0" applyNumberFormat="1" applyFont="1" applyFill="1" applyBorder="1" applyAlignment="1">
      <alignment wrapText="1"/>
    </xf>
    <xf numFmtId="3" fontId="1" fillId="2" borderId="0" xfId="0" applyNumberFormat="1" applyFont="1" applyFill="1" applyBorder="1" applyAlignment="1">
      <alignment horizontal="center" vertical="center"/>
    </xf>
    <xf numFmtId="0" fontId="1" fillId="3" borderId="2" xfId="0" applyNumberFormat="1" applyFont="1" applyFill="1" applyBorder="1" applyAlignment="1">
      <alignment horizontal="center"/>
    </xf>
    <xf numFmtId="0" fontId="3" fillId="4" borderId="1" xfId="0" applyFont="1" applyFill="1" applyBorder="1" applyAlignment="1">
      <alignment horizontal="center"/>
    </xf>
    <xf numFmtId="2" fontId="1" fillId="2" borderId="0" xfId="0" applyNumberFormat="1" applyFont="1" applyFill="1" applyBorder="1"/>
    <xf numFmtId="0" fontId="6" fillId="2" borderId="0" xfId="0" applyNumberFormat="1" applyFont="1" applyFill="1" applyBorder="1" applyAlignment="1">
      <alignment horizontal="left"/>
    </xf>
    <xf numFmtId="0" fontId="5" fillId="2" borderId="0" xfId="0" applyNumberFormat="1" applyFont="1" applyFill="1" applyBorder="1"/>
    <xf numFmtId="0" fontId="2" fillId="2" borderId="0" xfId="0" applyNumberFormat="1" applyFont="1" applyFill="1" applyBorder="1" applyAlignment="1">
      <alignment horizontal="center"/>
    </xf>
    <xf numFmtId="3" fontId="1" fillId="2" borderId="2" xfId="0" applyNumberFormat="1" applyFont="1" applyFill="1" applyBorder="1" applyAlignment="1">
      <alignment horizontal="center"/>
    </xf>
    <xf numFmtId="3" fontId="1" fillId="2" borderId="2" xfId="0" applyNumberFormat="1" applyFont="1" applyFill="1" applyBorder="1" applyAlignment="1">
      <alignment horizontal="right" indent="2"/>
    </xf>
    <xf numFmtId="3" fontId="1" fillId="2" borderId="0" xfId="0" applyNumberFormat="1" applyFont="1" applyFill="1" applyBorder="1" applyAlignment="1">
      <alignment horizontal="right" indent="2"/>
    </xf>
    <xf numFmtId="3" fontId="2" fillId="2" borderId="2" xfId="0" applyNumberFormat="1" applyFont="1" applyFill="1" applyBorder="1" applyAlignment="1">
      <alignment horizontal="right" indent="2"/>
    </xf>
    <xf numFmtId="9" fontId="1" fillId="2" borderId="2" xfId="1" applyFont="1" applyFill="1" applyBorder="1" applyAlignment="1">
      <alignment horizontal="right" indent="2"/>
    </xf>
    <xf numFmtId="9" fontId="1" fillId="2" borderId="0" xfId="1" applyFont="1" applyFill="1" applyBorder="1" applyAlignment="1">
      <alignment horizontal="right" indent="2"/>
    </xf>
    <xf numFmtId="4" fontId="1" fillId="2" borderId="2" xfId="0" applyNumberFormat="1" applyFont="1" applyFill="1" applyBorder="1" applyAlignment="1">
      <alignment horizontal="right" indent="2"/>
    </xf>
    <xf numFmtId="2" fontId="6" fillId="2" borderId="0" xfId="0" applyNumberFormat="1" applyFont="1" applyFill="1" applyBorder="1" applyAlignment="1">
      <alignment horizontal="left"/>
    </xf>
    <xf numFmtId="4" fontId="1" fillId="2" borderId="0" xfId="0" applyNumberFormat="1" applyFont="1" applyFill="1" applyBorder="1"/>
    <xf numFmtId="4" fontId="1" fillId="2" borderId="2"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6" fillId="2" borderId="0" xfId="0" applyNumberFormat="1" applyFont="1" applyFill="1" applyBorder="1"/>
    <xf numFmtId="4" fontId="1" fillId="2" borderId="2"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top"/>
    </xf>
    <xf numFmtId="0" fontId="2" fillId="2" borderId="0" xfId="0" applyNumberFormat="1" applyFont="1" applyFill="1" applyBorder="1" applyAlignment="1">
      <alignment vertical="top"/>
    </xf>
    <xf numFmtId="0" fontId="2"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3" fillId="2" borderId="0" xfId="0" applyNumberFormat="1" applyFont="1" applyFill="1" applyBorder="1" applyAlignment="1">
      <alignment horizontal="left"/>
    </xf>
    <xf numFmtId="0" fontId="1" fillId="2" borderId="0" xfId="0" quotePrefix="1" applyNumberFormat="1" applyFont="1" applyFill="1" applyBorder="1"/>
    <xf numFmtId="0" fontId="2" fillId="2" borderId="0" xfId="0" quotePrefix="1" applyNumberFormat="1" applyFont="1" applyFill="1" applyBorder="1"/>
    <xf numFmtId="0" fontId="1" fillId="2" borderId="0" xfId="0" applyNumberFormat="1" applyFont="1" applyFill="1" applyBorder="1" applyAlignment="1">
      <alignment horizontal="center" wrapText="1"/>
    </xf>
    <xf numFmtId="0" fontId="1" fillId="4" borderId="1" xfId="0" applyFont="1" applyFill="1" applyBorder="1" applyAlignment="1">
      <alignment wrapText="1"/>
    </xf>
    <xf numFmtId="0" fontId="1" fillId="2" borderId="0" xfId="0" applyNumberFormat="1" applyFont="1" applyFill="1" applyBorder="1" applyAlignment="1">
      <alignment horizontal="left" wrapText="1"/>
    </xf>
    <xf numFmtId="0" fontId="1" fillId="2" borderId="0" xfId="0" applyNumberFormat="1" applyFont="1" applyFill="1" applyBorder="1" applyAlignment="1">
      <alignment vertical="top" wrapText="1"/>
    </xf>
    <xf numFmtId="0" fontId="2" fillId="2" borderId="0" xfId="0" applyNumberFormat="1" applyFont="1" applyFill="1" applyBorder="1" applyAlignment="1">
      <alignment vertic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left" vertical="top"/>
    </xf>
    <xf numFmtId="0" fontId="1" fillId="4" borderId="1" xfId="0" applyFont="1" applyFill="1" applyBorder="1" applyAlignment="1">
      <alignment horizontal="center" vertical="center"/>
    </xf>
    <xf numFmtId="4" fontId="2" fillId="2" borderId="0" xfId="0" applyNumberFormat="1" applyFont="1" applyFill="1" applyBorder="1" applyAlignment="1">
      <alignment horizontal="center"/>
    </xf>
    <xf numFmtId="4" fontId="3" fillId="4" borderId="1" xfId="0" applyNumberFormat="1" applyFont="1" applyFill="1" applyBorder="1"/>
    <xf numFmtId="4" fontId="1" fillId="2" borderId="0" xfId="0" applyNumberFormat="1" applyFont="1" applyFill="1" applyBorder="1" applyAlignment="1">
      <alignment horizontal="left" vertical="top" wrapText="1"/>
    </xf>
    <xf numFmtId="4" fontId="1" fillId="2" borderId="0" xfId="0" applyNumberFormat="1" applyFont="1" applyFill="1" applyBorder="1" applyAlignment="1">
      <alignment horizontal="left"/>
    </xf>
    <xf numFmtId="4" fontId="1" fillId="2" borderId="0" xfId="0" applyNumberFormat="1" applyFont="1" applyFill="1" applyBorder="1" applyAlignment="1">
      <alignment horizontal="center"/>
    </xf>
    <xf numFmtId="4" fontId="1" fillId="4" borderId="1" xfId="0" applyNumberFormat="1" applyFont="1" applyFill="1" applyBorder="1" applyAlignment="1">
      <alignment horizontal="center"/>
    </xf>
    <xf numFmtId="4" fontId="5" fillId="2" borderId="0" xfId="0" applyNumberFormat="1" applyFont="1" applyFill="1" applyBorder="1" applyAlignment="1">
      <alignment horizontal="center"/>
    </xf>
    <xf numFmtId="4" fontId="0" fillId="0" borderId="0" xfId="0" applyNumberFormat="1"/>
    <xf numFmtId="0" fontId="1"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top" wrapText="1" indent="2"/>
    </xf>
    <xf numFmtId="3" fontId="1" fillId="2" borderId="0" xfId="0" applyNumberFormat="1" applyFont="1" applyFill="1" applyBorder="1" applyAlignment="1">
      <alignment horizontal="center"/>
    </xf>
    <xf numFmtId="4" fontId="1" fillId="2" borderId="1" xfId="0" applyNumberFormat="1" applyFont="1" applyFill="1" applyBorder="1" applyAlignment="1">
      <alignment horizontal="center"/>
    </xf>
    <xf numFmtId="3" fontId="1" fillId="2" borderId="1" xfId="0" applyNumberFormat="1" applyFont="1" applyFill="1" applyBorder="1" applyAlignment="1">
      <alignment horizontal="center"/>
    </xf>
    <xf numFmtId="0" fontId="0" fillId="3" borderId="0" xfId="0" applyFill="1"/>
    <xf numFmtId="2" fontId="1" fillId="3" borderId="2" xfId="0" applyNumberFormat="1" applyFont="1" applyFill="1" applyBorder="1" applyAlignment="1" applyProtection="1">
      <alignment horizontal="center"/>
      <protection locked="0"/>
    </xf>
    <xf numFmtId="0" fontId="1" fillId="3" borderId="2" xfId="0" applyNumberFormat="1" applyFont="1" applyFill="1" applyBorder="1" applyAlignment="1" applyProtection="1">
      <alignment horizontal="center"/>
      <protection locked="0"/>
    </xf>
    <xf numFmtId="9" fontId="1" fillId="3" borderId="2" xfId="0" applyNumberFormat="1" applyFont="1" applyFill="1" applyBorder="1" applyAlignment="1" applyProtection="1">
      <alignment horizontal="center"/>
      <protection locked="0"/>
    </xf>
    <xf numFmtId="9" fontId="1" fillId="3" borderId="2" xfId="1" applyFont="1" applyFill="1" applyBorder="1" applyAlignment="1" applyProtection="1">
      <alignment horizontal="center"/>
      <protection locked="0"/>
    </xf>
    <xf numFmtId="3" fontId="1" fillId="3" borderId="2" xfId="0" applyNumberFormat="1" applyFont="1" applyFill="1" applyBorder="1" applyAlignment="1" applyProtection="1">
      <alignment horizontal="center"/>
      <protection locked="0"/>
    </xf>
    <xf numFmtId="0" fontId="2" fillId="2" borderId="0" xfId="0" quotePrefix="1" applyNumberFormat="1" applyFont="1" applyFill="1" applyBorder="1" applyAlignment="1">
      <alignment horizontal="left" wrapText="1"/>
    </xf>
    <xf numFmtId="0" fontId="1"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1" fillId="2" borderId="3" xfId="0" applyNumberFormat="1" applyFont="1" applyFill="1" applyBorder="1" applyAlignment="1">
      <alignment horizontal="left"/>
    </xf>
  </cellXfs>
  <cellStyles count="3">
    <cellStyle name="Normal 8" xfId="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62</xdr:row>
      <xdr:rowOff>38100</xdr:rowOff>
    </xdr:from>
    <xdr:to>
      <xdr:col>5</xdr:col>
      <xdr:colOff>369718</xdr:colOff>
      <xdr:row>88</xdr:row>
      <xdr:rowOff>27861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11791950"/>
          <a:ext cx="10504318" cy="4942761"/>
        </a:xfrm>
        <a:prstGeom prst="rect">
          <a:avLst/>
        </a:prstGeom>
      </xdr:spPr>
    </xdr:pic>
    <xdr:clientData/>
  </xdr:twoCellAnchor>
  <xdr:twoCellAnchor editAs="oneCell">
    <xdr:from>
      <xdr:col>0</xdr:col>
      <xdr:colOff>152399</xdr:colOff>
      <xdr:row>27</xdr:row>
      <xdr:rowOff>9524</xdr:rowOff>
    </xdr:from>
    <xdr:to>
      <xdr:col>5</xdr:col>
      <xdr:colOff>1440553</xdr:colOff>
      <xdr:row>61</xdr:row>
      <xdr:rowOff>76199</xdr:rowOff>
    </xdr:to>
    <xdr:pic>
      <xdr:nvPicPr>
        <xdr:cNvPr id="3" name="Picture 2"/>
        <xdr:cNvPicPr>
          <a:picLocks noChangeAspect="1"/>
        </xdr:cNvPicPr>
      </xdr:nvPicPr>
      <xdr:blipFill>
        <a:blip xmlns:r="http://schemas.openxmlformats.org/officeDocument/2006/relationships" r:embed="rId2"/>
        <a:stretch>
          <a:fillRect/>
        </a:stretch>
      </xdr:blipFill>
      <xdr:spPr>
        <a:xfrm>
          <a:off x="152399" y="4924424"/>
          <a:ext cx="11527529" cy="6219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219"/>
  <sheetViews>
    <sheetView tabSelected="1" zoomScale="80" zoomScaleNormal="80" workbookViewId="0">
      <selection sqref="A1:F1"/>
    </sheetView>
  </sheetViews>
  <sheetFormatPr defaultColWidth="0" defaultRowHeight="14.45" customHeight="1" zeroHeight="1" x14ac:dyDescent="0.25"/>
  <cols>
    <col min="1" max="1" width="2.7109375" customWidth="1"/>
    <col min="2" max="2" width="3.28515625" customWidth="1"/>
    <col min="3" max="3" width="6" customWidth="1"/>
    <col min="4" max="4" width="35.42578125" customWidth="1"/>
    <col min="5" max="5" width="101.85546875" customWidth="1"/>
    <col min="6" max="6" width="22.7109375" customWidth="1"/>
    <col min="7" max="7" width="21" hidden="1" customWidth="1"/>
    <col min="8" max="8" width="17.140625" hidden="1" customWidth="1"/>
    <col min="9" max="9" width="10.5703125" hidden="1" customWidth="1"/>
    <col min="10" max="10" width="8.85546875" hidden="1" customWidth="1"/>
    <col min="11" max="24" width="0" hidden="1" customWidth="1"/>
    <col min="25" max="16384" width="8.85546875" hidden="1"/>
  </cols>
  <sheetData>
    <row r="1" spans="1:23" ht="15" x14ac:dyDescent="0.25">
      <c r="A1" s="81" t="s">
        <v>348</v>
      </c>
      <c r="B1" s="81"/>
      <c r="C1" s="81"/>
      <c r="D1" s="81"/>
      <c r="E1" s="81"/>
      <c r="F1" s="81"/>
      <c r="G1" s="5"/>
      <c r="H1" s="4"/>
      <c r="I1" s="4"/>
      <c r="J1" s="4"/>
      <c r="K1" s="4"/>
      <c r="L1" s="4"/>
      <c r="M1" s="4"/>
      <c r="N1" s="4"/>
      <c r="O1" s="4"/>
      <c r="P1" s="4"/>
      <c r="Q1" s="4"/>
      <c r="R1" s="4"/>
      <c r="S1" s="4"/>
      <c r="T1" s="4"/>
      <c r="U1" s="4"/>
      <c r="V1" s="4"/>
      <c r="W1" s="4"/>
    </row>
    <row r="2" spans="1:23" s="4" customFormat="1" ht="12.6" customHeight="1" x14ac:dyDescent="0.2">
      <c r="A2" s="1"/>
      <c r="B2" s="2" t="s">
        <v>190</v>
      </c>
      <c r="C2" s="2"/>
      <c r="D2" s="1"/>
      <c r="E2" s="1"/>
      <c r="F2" s="17"/>
      <c r="G2" s="13"/>
      <c r="H2" s="1"/>
      <c r="I2" s="1"/>
      <c r="J2" s="1"/>
      <c r="K2" s="1"/>
      <c r="L2" s="1"/>
      <c r="M2" s="1"/>
      <c r="N2" s="1"/>
      <c r="O2" s="1"/>
      <c r="P2" s="1"/>
      <c r="Q2" s="1"/>
      <c r="R2" s="1"/>
      <c r="S2" s="1"/>
      <c r="T2" s="1"/>
      <c r="U2" s="1"/>
      <c r="V2" s="1"/>
      <c r="W2" s="1"/>
    </row>
    <row r="3" spans="1:23" ht="15" x14ac:dyDescent="0.25">
      <c r="A3" s="4"/>
      <c r="B3" s="4"/>
      <c r="C3" s="4"/>
      <c r="D3" s="4"/>
      <c r="E3" s="4"/>
      <c r="F3" s="5"/>
      <c r="G3" s="5"/>
      <c r="H3" s="4"/>
      <c r="I3" s="4"/>
      <c r="J3" s="4"/>
      <c r="K3" s="4"/>
      <c r="L3" s="4"/>
      <c r="M3" s="4"/>
      <c r="N3" s="4"/>
      <c r="O3" s="4"/>
      <c r="P3" s="4"/>
      <c r="Q3" s="4"/>
      <c r="R3" s="4"/>
      <c r="S3" s="4"/>
      <c r="T3" s="4"/>
      <c r="U3" s="4"/>
      <c r="V3" s="4"/>
      <c r="W3" s="4"/>
    </row>
    <row r="4" spans="1:23" ht="15" x14ac:dyDescent="0.25">
      <c r="A4" s="4"/>
      <c r="B4" s="12" t="s">
        <v>186</v>
      </c>
      <c r="C4" s="12"/>
      <c r="D4" s="4"/>
      <c r="E4" s="69"/>
      <c r="F4" s="4"/>
      <c r="G4" s="5"/>
      <c r="H4" s="4"/>
      <c r="I4" s="4"/>
      <c r="J4" s="4"/>
      <c r="K4" s="4"/>
      <c r="L4" s="4"/>
      <c r="M4" s="4"/>
      <c r="N4" s="4"/>
      <c r="O4" s="4"/>
      <c r="P4" s="4"/>
      <c r="Q4" s="4"/>
      <c r="R4" s="4"/>
      <c r="S4" s="4"/>
      <c r="T4" s="4"/>
      <c r="U4" s="4"/>
      <c r="V4" s="4"/>
      <c r="W4" s="4"/>
    </row>
    <row r="5" spans="1:23" ht="15" x14ac:dyDescent="0.25">
      <c r="A5" s="4"/>
      <c r="B5" s="4"/>
      <c r="C5" s="4"/>
      <c r="D5" s="4"/>
      <c r="E5" s="4"/>
      <c r="F5" s="5"/>
      <c r="G5" s="5"/>
      <c r="H5" s="4"/>
      <c r="I5" s="4"/>
      <c r="J5" s="4"/>
      <c r="K5" s="4"/>
      <c r="L5" s="4"/>
      <c r="M5" s="4"/>
      <c r="N5" s="4"/>
      <c r="O5" s="4"/>
      <c r="P5" s="4"/>
      <c r="Q5" s="4"/>
      <c r="R5" s="4"/>
      <c r="S5" s="4"/>
      <c r="T5" s="4"/>
      <c r="U5" s="4"/>
      <c r="V5" s="4"/>
      <c r="W5" s="4"/>
    </row>
    <row r="6" spans="1:23" s="4" customFormat="1" ht="12.6" customHeight="1" x14ac:dyDescent="0.2">
      <c r="A6" s="1"/>
      <c r="B6" s="2" t="s">
        <v>188</v>
      </c>
      <c r="C6" s="2"/>
      <c r="D6" s="1"/>
      <c r="E6" s="1"/>
      <c r="F6" s="17"/>
      <c r="G6" s="13"/>
      <c r="H6" s="1"/>
      <c r="I6" s="1"/>
      <c r="J6" s="1"/>
      <c r="K6" s="1"/>
      <c r="L6" s="1"/>
      <c r="M6" s="1"/>
      <c r="N6" s="1"/>
      <c r="O6" s="1"/>
      <c r="P6" s="1"/>
      <c r="Q6" s="1"/>
      <c r="R6" s="1"/>
      <c r="S6" s="1"/>
      <c r="T6" s="1"/>
      <c r="U6" s="1"/>
      <c r="V6" s="1"/>
      <c r="W6" s="1"/>
    </row>
    <row r="7" spans="1:23" ht="15" x14ac:dyDescent="0.25">
      <c r="A7" s="4"/>
      <c r="B7" s="9"/>
      <c r="C7" s="9"/>
      <c r="D7" s="4"/>
      <c r="E7" s="32"/>
      <c r="F7" s="4"/>
      <c r="G7" s="4"/>
      <c r="H7" s="4"/>
      <c r="I7" s="4"/>
      <c r="J7" s="4"/>
      <c r="K7" s="4"/>
      <c r="L7" s="4"/>
      <c r="M7" s="4"/>
      <c r="N7" s="4"/>
      <c r="O7" s="4"/>
      <c r="P7" s="4"/>
      <c r="Q7" s="4"/>
      <c r="R7" s="4"/>
      <c r="S7" s="4"/>
      <c r="T7" s="4"/>
      <c r="U7" s="4"/>
      <c r="V7" s="4"/>
      <c r="W7" s="4"/>
    </row>
    <row r="8" spans="1:23" ht="15" x14ac:dyDescent="0.25">
      <c r="A8" s="4"/>
      <c r="B8" s="12" t="s">
        <v>187</v>
      </c>
      <c r="C8" s="12"/>
      <c r="D8" s="4"/>
      <c r="E8" s="69"/>
      <c r="F8" s="4"/>
      <c r="G8" s="5"/>
      <c r="H8" s="4"/>
      <c r="I8" s="4"/>
      <c r="J8" s="4"/>
      <c r="K8" s="4"/>
      <c r="L8" s="4"/>
      <c r="M8" s="4"/>
      <c r="N8" s="4"/>
      <c r="O8" s="4"/>
      <c r="P8" s="4"/>
      <c r="Q8" s="4"/>
      <c r="R8" s="4"/>
      <c r="S8" s="4"/>
      <c r="T8" s="4"/>
      <c r="U8" s="4"/>
      <c r="V8" s="4"/>
      <c r="W8" s="4"/>
    </row>
    <row r="9" spans="1:23" ht="15" x14ac:dyDescent="0.25">
      <c r="A9" s="4"/>
      <c r="B9" s="4"/>
      <c r="C9" s="4"/>
      <c r="D9" s="4"/>
      <c r="E9" s="4"/>
      <c r="F9" s="4"/>
      <c r="G9" s="4"/>
      <c r="H9" s="4"/>
      <c r="I9" s="4"/>
      <c r="J9" s="4"/>
      <c r="K9" s="4"/>
      <c r="L9" s="4"/>
      <c r="M9" s="4"/>
      <c r="N9" s="4"/>
      <c r="O9" s="4"/>
      <c r="P9" s="4"/>
      <c r="Q9" s="4"/>
      <c r="R9" s="4"/>
      <c r="S9" s="4"/>
      <c r="T9" s="4"/>
      <c r="U9" s="4"/>
      <c r="V9" s="4"/>
      <c r="W9" s="4"/>
    </row>
    <row r="10" spans="1:23" s="4" customFormat="1" ht="12.6" customHeight="1" x14ac:dyDescent="0.2">
      <c r="A10" s="1"/>
      <c r="B10" s="2" t="s">
        <v>189</v>
      </c>
      <c r="C10" s="2"/>
      <c r="D10" s="1"/>
      <c r="E10" s="1"/>
      <c r="F10" s="17"/>
      <c r="G10" s="13"/>
      <c r="H10" s="1"/>
      <c r="I10" s="1"/>
      <c r="J10" s="1"/>
      <c r="K10" s="1"/>
      <c r="L10" s="1"/>
      <c r="M10" s="1"/>
      <c r="N10" s="1"/>
      <c r="O10" s="1"/>
      <c r="P10" s="1"/>
      <c r="Q10" s="1"/>
      <c r="R10" s="1"/>
      <c r="S10" s="1"/>
      <c r="T10" s="1"/>
      <c r="U10" s="1"/>
      <c r="V10" s="1"/>
      <c r="W10" s="1"/>
    </row>
    <row r="11" spans="1:23" ht="15" x14ac:dyDescent="0.25">
      <c r="A11" s="4"/>
      <c r="B11" s="4"/>
      <c r="C11" s="4"/>
      <c r="D11" s="4"/>
      <c r="E11" s="4"/>
      <c r="F11" s="4"/>
      <c r="G11" s="4"/>
      <c r="H11" s="4"/>
      <c r="I11" s="4"/>
      <c r="J11" s="4"/>
      <c r="K11" s="4"/>
      <c r="L11" s="4"/>
      <c r="M11" s="4"/>
      <c r="N11" s="4"/>
      <c r="O11" s="4"/>
      <c r="P11" s="4"/>
      <c r="Q11" s="4"/>
      <c r="R11" s="4"/>
      <c r="S11" s="4"/>
      <c r="T11" s="4"/>
      <c r="U11" s="4"/>
      <c r="V11" s="4"/>
      <c r="W11" s="4"/>
    </row>
    <row r="12" spans="1:23" ht="15" x14ac:dyDescent="0.25">
      <c r="A12" s="4"/>
      <c r="B12" s="43" t="s">
        <v>191</v>
      </c>
      <c r="C12" s="4"/>
      <c r="D12" s="4"/>
      <c r="E12" s="4"/>
      <c r="F12" s="4"/>
      <c r="G12" s="4"/>
      <c r="H12" s="4"/>
      <c r="I12" s="4"/>
      <c r="J12" s="4"/>
      <c r="K12" s="4"/>
      <c r="L12" s="4"/>
      <c r="M12" s="4"/>
      <c r="N12" s="4"/>
      <c r="O12" s="4"/>
      <c r="P12" s="4"/>
      <c r="Q12" s="4"/>
      <c r="R12" s="4"/>
      <c r="S12" s="4"/>
      <c r="T12" s="4"/>
      <c r="U12" s="4"/>
      <c r="V12" s="4"/>
      <c r="W12" s="4"/>
    </row>
    <row r="13" spans="1:23" ht="15" x14ac:dyDescent="0.25">
      <c r="A13" s="4"/>
      <c r="B13" s="42"/>
      <c r="C13" s="4" t="s">
        <v>211</v>
      </c>
      <c r="D13" s="4"/>
      <c r="E13" s="4"/>
      <c r="F13" s="4"/>
      <c r="G13" s="4"/>
      <c r="H13" s="4"/>
      <c r="I13" s="4"/>
      <c r="J13" s="4"/>
      <c r="K13" s="4"/>
      <c r="L13" s="4"/>
      <c r="M13" s="4"/>
      <c r="N13" s="4"/>
      <c r="O13" s="4"/>
      <c r="P13" s="4"/>
      <c r="Q13" s="4"/>
      <c r="R13" s="4"/>
      <c r="S13" s="4"/>
      <c r="T13" s="4"/>
      <c r="U13" s="4"/>
      <c r="V13" s="4"/>
      <c r="W13" s="4"/>
    </row>
    <row r="14" spans="1:23" ht="15" x14ac:dyDescent="0.25">
      <c r="A14" s="4"/>
      <c r="B14" s="42"/>
      <c r="C14" s="4" t="s">
        <v>194</v>
      </c>
      <c r="D14" s="4"/>
      <c r="E14" s="4"/>
      <c r="F14" s="4"/>
      <c r="G14" s="4"/>
      <c r="H14" s="4"/>
      <c r="I14" s="4"/>
      <c r="J14" s="4"/>
      <c r="K14" s="4"/>
      <c r="L14" s="4"/>
      <c r="M14" s="4"/>
      <c r="N14" s="4"/>
      <c r="O14" s="4"/>
      <c r="P14" s="4"/>
      <c r="Q14" s="4"/>
      <c r="R14" s="4"/>
      <c r="S14" s="4"/>
      <c r="T14" s="4"/>
      <c r="U14" s="4"/>
      <c r="V14" s="4"/>
      <c r="W14" s="4"/>
    </row>
    <row r="15" spans="1:23" ht="15" x14ac:dyDescent="0.25">
      <c r="A15" s="4"/>
      <c r="B15" s="42"/>
      <c r="C15" s="4" t="s">
        <v>196</v>
      </c>
      <c r="D15" s="4"/>
      <c r="E15" s="4"/>
      <c r="F15" s="4"/>
      <c r="G15" s="4"/>
      <c r="H15" s="4"/>
      <c r="I15" s="4"/>
      <c r="J15" s="4"/>
      <c r="K15" s="4"/>
      <c r="L15" s="4"/>
      <c r="M15" s="4"/>
      <c r="N15" s="4"/>
      <c r="O15" s="4"/>
      <c r="P15" s="4"/>
      <c r="Q15" s="4"/>
      <c r="R15" s="4"/>
      <c r="S15" s="4"/>
      <c r="T15" s="4"/>
      <c r="U15" s="4"/>
      <c r="V15" s="4"/>
      <c r="W15" s="4"/>
    </row>
    <row r="16" spans="1:23" ht="15" x14ac:dyDescent="0.25">
      <c r="A16" s="4"/>
      <c r="B16" s="42"/>
      <c r="C16" s="4" t="s">
        <v>195</v>
      </c>
      <c r="D16" s="4"/>
      <c r="E16" s="4"/>
      <c r="F16" s="4"/>
      <c r="G16" s="4"/>
      <c r="H16" s="4"/>
      <c r="I16" s="4"/>
      <c r="J16" s="4"/>
      <c r="K16" s="4"/>
      <c r="L16" s="4"/>
      <c r="M16" s="4"/>
      <c r="N16" s="4"/>
      <c r="O16" s="4"/>
      <c r="P16" s="4"/>
      <c r="Q16" s="4"/>
      <c r="R16" s="4"/>
      <c r="S16" s="4"/>
      <c r="T16" s="4"/>
      <c r="U16" s="4"/>
      <c r="V16" s="4"/>
      <c r="W16" s="4"/>
    </row>
    <row r="17" spans="1:23" ht="15" x14ac:dyDescent="0.25">
      <c r="A17" s="4"/>
      <c r="B17" s="4"/>
      <c r="C17" s="4"/>
      <c r="D17" s="4"/>
      <c r="E17" s="4"/>
      <c r="F17" s="4"/>
      <c r="G17" s="4"/>
      <c r="H17" s="4"/>
      <c r="I17" s="4"/>
      <c r="J17" s="4"/>
      <c r="K17" s="4"/>
      <c r="L17" s="4"/>
      <c r="M17" s="4"/>
      <c r="N17" s="4"/>
      <c r="O17" s="4"/>
      <c r="P17" s="4"/>
      <c r="Q17" s="4"/>
      <c r="R17" s="4"/>
      <c r="S17" s="4"/>
      <c r="T17" s="4"/>
      <c r="U17" s="4"/>
      <c r="V17" s="4"/>
      <c r="W17" s="4"/>
    </row>
    <row r="18" spans="1:23" ht="15" x14ac:dyDescent="0.25">
      <c r="A18" s="4"/>
      <c r="B18" s="43" t="s">
        <v>229</v>
      </c>
      <c r="C18" s="4"/>
      <c r="D18" s="4"/>
      <c r="E18" s="4"/>
      <c r="F18" s="4"/>
      <c r="G18" s="4"/>
      <c r="H18" s="4"/>
      <c r="I18" s="4"/>
      <c r="J18" s="4"/>
      <c r="K18" s="4"/>
      <c r="L18" s="4"/>
      <c r="M18" s="4"/>
      <c r="N18" s="4"/>
      <c r="O18" s="4"/>
      <c r="P18" s="4"/>
      <c r="Q18" s="4"/>
      <c r="R18" s="4"/>
      <c r="S18" s="4"/>
      <c r="T18" s="4"/>
      <c r="U18" s="4"/>
      <c r="V18" s="4"/>
      <c r="W18" s="4"/>
    </row>
    <row r="19" spans="1:23" ht="15" x14ac:dyDescent="0.25">
      <c r="A19" s="4"/>
      <c r="B19" s="42"/>
      <c r="C19" s="4"/>
      <c r="D19" s="4"/>
      <c r="E19" s="4"/>
      <c r="F19" s="4"/>
      <c r="G19" s="4"/>
      <c r="H19" s="4"/>
      <c r="I19" s="4"/>
      <c r="J19" s="4"/>
      <c r="K19" s="4"/>
      <c r="L19" s="4"/>
      <c r="M19" s="4"/>
      <c r="N19" s="4"/>
      <c r="O19" s="4"/>
      <c r="P19" s="4"/>
      <c r="Q19" s="4"/>
      <c r="R19" s="4"/>
      <c r="S19" s="4"/>
      <c r="T19" s="4"/>
      <c r="U19" s="4"/>
      <c r="V19" s="4"/>
      <c r="W19" s="4"/>
    </row>
    <row r="20" spans="1:23" ht="15" x14ac:dyDescent="0.25">
      <c r="A20" s="4"/>
      <c r="B20" s="43" t="s">
        <v>230</v>
      </c>
      <c r="C20" s="12"/>
      <c r="D20" s="4"/>
      <c r="E20" s="4"/>
      <c r="F20" s="4"/>
      <c r="G20" s="4"/>
      <c r="H20" s="4"/>
      <c r="I20" s="4"/>
      <c r="J20" s="4"/>
      <c r="K20" s="4"/>
      <c r="L20" s="4"/>
      <c r="M20" s="4"/>
      <c r="N20" s="4"/>
      <c r="O20" s="4"/>
      <c r="P20" s="4"/>
      <c r="Q20" s="4"/>
      <c r="R20" s="4"/>
      <c r="S20" s="4"/>
      <c r="T20" s="4"/>
      <c r="U20" s="4"/>
      <c r="V20" s="4"/>
      <c r="W20" s="4"/>
    </row>
    <row r="21" spans="1:23" ht="15" x14ac:dyDescent="0.25">
      <c r="A21" s="4"/>
      <c r="B21" s="12"/>
      <c r="C21" s="16"/>
      <c r="D21" s="42" t="s">
        <v>192</v>
      </c>
      <c r="E21" s="4"/>
      <c r="F21" s="4"/>
      <c r="G21" s="4"/>
      <c r="H21" s="4"/>
      <c r="I21" s="4"/>
      <c r="J21" s="4"/>
      <c r="K21" s="4"/>
      <c r="L21" s="4"/>
      <c r="M21" s="4"/>
      <c r="N21" s="4"/>
      <c r="O21" s="4"/>
      <c r="P21" s="4"/>
      <c r="Q21" s="4"/>
      <c r="R21" s="4"/>
      <c r="S21" s="4"/>
      <c r="T21" s="4"/>
      <c r="U21" s="4"/>
      <c r="V21" s="4"/>
      <c r="W21" s="4"/>
    </row>
    <row r="22" spans="1:23" ht="15" x14ac:dyDescent="0.25">
      <c r="A22" s="4"/>
      <c r="B22" s="12"/>
      <c r="C22" s="23"/>
      <c r="D22" s="42" t="s">
        <v>193</v>
      </c>
      <c r="E22" s="4"/>
      <c r="F22" s="4"/>
      <c r="G22" s="4"/>
      <c r="H22" s="4"/>
      <c r="I22" s="4"/>
      <c r="J22" s="4"/>
      <c r="K22" s="4"/>
      <c r="L22" s="4"/>
      <c r="M22" s="4"/>
      <c r="N22" s="4"/>
      <c r="O22" s="4"/>
      <c r="P22" s="4"/>
      <c r="Q22" s="4"/>
      <c r="R22" s="4"/>
      <c r="S22" s="4"/>
      <c r="T22" s="4"/>
      <c r="U22" s="4"/>
      <c r="V22" s="4"/>
      <c r="W22" s="4"/>
    </row>
    <row r="23" spans="1:23" ht="15" x14ac:dyDescent="0.25">
      <c r="A23" s="4"/>
      <c r="B23" s="12"/>
      <c r="C23" s="24"/>
      <c r="D23" s="42"/>
      <c r="E23" s="4"/>
      <c r="F23" s="4"/>
      <c r="G23" s="4"/>
      <c r="H23" s="4"/>
      <c r="I23" s="4"/>
      <c r="J23" s="4"/>
      <c r="K23" s="4"/>
      <c r="L23" s="4"/>
      <c r="M23" s="4"/>
      <c r="N23" s="4"/>
      <c r="O23" s="4"/>
      <c r="P23" s="4"/>
      <c r="Q23" s="4"/>
      <c r="R23" s="4"/>
      <c r="S23" s="4"/>
      <c r="T23" s="4"/>
      <c r="U23" s="4"/>
      <c r="V23" s="4"/>
      <c r="W23" s="4"/>
    </row>
    <row r="24" spans="1:23" ht="22.15" customHeight="1" x14ac:dyDescent="0.25">
      <c r="A24" s="4"/>
      <c r="B24" s="74" t="s">
        <v>330</v>
      </c>
      <c r="C24" s="74"/>
      <c r="D24" s="74"/>
      <c r="E24" s="74"/>
      <c r="F24" s="4"/>
      <c r="G24" s="4"/>
      <c r="H24" s="4"/>
      <c r="I24" s="4"/>
      <c r="J24" s="4"/>
      <c r="K24" s="4"/>
      <c r="L24" s="4"/>
      <c r="M24" s="4"/>
      <c r="N24" s="4"/>
      <c r="O24" s="4"/>
      <c r="P24" s="4"/>
      <c r="Q24" s="4"/>
      <c r="R24" s="4"/>
      <c r="S24" s="4"/>
      <c r="T24" s="4"/>
      <c r="U24" s="4"/>
      <c r="V24" s="4"/>
      <c r="W24" s="4"/>
    </row>
    <row r="25" spans="1:23" ht="15" x14ac:dyDescent="0.25">
      <c r="A25" s="4"/>
      <c r="B25" s="12"/>
      <c r="C25" s="24"/>
      <c r="D25" s="42"/>
      <c r="E25" s="4"/>
      <c r="F25" s="4"/>
      <c r="G25" s="4"/>
      <c r="H25" s="4"/>
      <c r="I25" s="4"/>
      <c r="J25" s="4"/>
      <c r="K25" s="4"/>
      <c r="L25" s="4"/>
      <c r="M25" s="4"/>
      <c r="N25" s="4"/>
      <c r="O25" s="4"/>
      <c r="P25" s="4"/>
      <c r="Q25" s="4"/>
      <c r="R25" s="4"/>
      <c r="S25" s="4"/>
      <c r="T25" s="4"/>
      <c r="U25" s="4"/>
      <c r="V25" s="4"/>
      <c r="W25" s="4"/>
    </row>
    <row r="26" spans="1:23" s="4" customFormat="1" ht="12.6" customHeight="1" x14ac:dyDescent="0.2">
      <c r="A26" s="1"/>
      <c r="B26" s="2" t="s">
        <v>321</v>
      </c>
      <c r="C26" s="2"/>
      <c r="D26" s="1"/>
      <c r="E26" s="1"/>
      <c r="F26" s="17"/>
      <c r="G26" s="13"/>
      <c r="H26" s="1"/>
      <c r="I26" s="1"/>
      <c r="J26" s="1"/>
      <c r="K26" s="1"/>
      <c r="L26" s="1"/>
      <c r="M26" s="1"/>
      <c r="N26" s="1"/>
      <c r="O26" s="1"/>
      <c r="P26" s="1"/>
      <c r="Q26" s="1"/>
      <c r="R26" s="1"/>
      <c r="S26" s="1"/>
      <c r="T26" s="1"/>
      <c r="U26" s="1"/>
      <c r="V26" s="1"/>
      <c r="W26" s="1"/>
    </row>
    <row r="27" spans="1:23" ht="14.45" customHeight="1" x14ac:dyDescent="0.25">
      <c r="A27" s="68"/>
      <c r="B27" s="68"/>
      <c r="C27" s="68"/>
      <c r="D27" s="68"/>
      <c r="E27" s="68"/>
      <c r="F27" s="68"/>
    </row>
    <row r="28" spans="1:23" ht="14.45" customHeight="1" x14ac:dyDescent="0.25">
      <c r="A28" s="68"/>
      <c r="B28" s="68"/>
      <c r="C28" s="68"/>
      <c r="D28" s="68"/>
      <c r="E28" s="68"/>
      <c r="F28" s="68"/>
    </row>
    <row r="29" spans="1:23" ht="14.45" customHeight="1" x14ac:dyDescent="0.25">
      <c r="A29" s="68"/>
      <c r="B29" s="68"/>
      <c r="C29" s="68"/>
      <c r="D29" s="68"/>
      <c r="E29" s="68"/>
      <c r="F29" s="68"/>
    </row>
    <row r="30" spans="1:23" ht="14.45" customHeight="1" x14ac:dyDescent="0.25">
      <c r="A30" s="68"/>
      <c r="B30" s="68"/>
      <c r="C30" s="68"/>
      <c r="D30" s="68"/>
      <c r="E30" s="68"/>
      <c r="F30" s="68"/>
    </row>
    <row r="31" spans="1:23" ht="14.45" customHeight="1" x14ac:dyDescent="0.25">
      <c r="A31" s="68"/>
      <c r="B31" s="68"/>
      <c r="C31" s="68"/>
      <c r="D31" s="68"/>
      <c r="E31" s="68"/>
      <c r="F31" s="68"/>
    </row>
    <row r="32" spans="1:23" ht="14.45" customHeight="1" x14ac:dyDescent="0.25">
      <c r="A32" s="68"/>
      <c r="B32" s="68"/>
      <c r="C32" s="68"/>
      <c r="D32" s="68"/>
      <c r="E32" s="68"/>
      <c r="F32" s="68"/>
    </row>
    <row r="33" spans="1:6" ht="14.45" customHeight="1" x14ac:dyDescent="0.25">
      <c r="A33" s="68"/>
      <c r="B33" s="68"/>
      <c r="C33" s="68"/>
      <c r="D33" s="68"/>
      <c r="E33" s="68"/>
      <c r="F33" s="68"/>
    </row>
    <row r="34" spans="1:6" ht="14.45" customHeight="1" x14ac:dyDescent="0.25">
      <c r="A34" s="68"/>
      <c r="B34" s="68"/>
      <c r="C34" s="68"/>
      <c r="D34" s="68"/>
      <c r="E34" s="68"/>
      <c r="F34" s="68"/>
    </row>
    <row r="35" spans="1:6" ht="14.45" customHeight="1" x14ac:dyDescent="0.25">
      <c r="A35" s="68"/>
      <c r="B35" s="68"/>
      <c r="C35" s="68"/>
      <c r="D35" s="68"/>
      <c r="E35" s="68"/>
      <c r="F35" s="68"/>
    </row>
    <row r="36" spans="1:6" ht="14.45" customHeight="1" x14ac:dyDescent="0.25">
      <c r="A36" s="68"/>
      <c r="B36" s="68"/>
      <c r="C36" s="68"/>
      <c r="D36" s="68"/>
      <c r="E36" s="68"/>
      <c r="F36" s="68"/>
    </row>
    <row r="37" spans="1:6" ht="14.45" customHeight="1" x14ac:dyDescent="0.25">
      <c r="A37" s="68"/>
      <c r="B37" s="68"/>
      <c r="C37" s="68"/>
      <c r="D37" s="68"/>
      <c r="E37" s="68"/>
      <c r="F37" s="68"/>
    </row>
    <row r="38" spans="1:6" ht="14.45" customHeight="1" x14ac:dyDescent="0.25">
      <c r="A38" s="68"/>
      <c r="B38" s="68"/>
      <c r="C38" s="68"/>
      <c r="D38" s="68"/>
      <c r="E38" s="68"/>
      <c r="F38" s="68"/>
    </row>
    <row r="39" spans="1:6" ht="14.45" customHeight="1" x14ac:dyDescent="0.25">
      <c r="A39" s="68"/>
      <c r="B39" s="68"/>
      <c r="C39" s="68"/>
      <c r="D39" s="68"/>
      <c r="E39" s="68"/>
      <c r="F39" s="68"/>
    </row>
    <row r="40" spans="1:6" ht="14.45" customHeight="1" x14ac:dyDescent="0.25">
      <c r="A40" s="68"/>
      <c r="B40" s="68"/>
      <c r="C40" s="68"/>
      <c r="D40" s="68"/>
      <c r="E40" s="68"/>
      <c r="F40" s="68"/>
    </row>
    <row r="41" spans="1:6" ht="14.45" customHeight="1" x14ac:dyDescent="0.25">
      <c r="A41" s="68"/>
      <c r="B41" s="68"/>
      <c r="C41" s="68"/>
      <c r="D41" s="68"/>
      <c r="E41" s="68"/>
      <c r="F41" s="68"/>
    </row>
    <row r="42" spans="1:6" ht="14.45" customHeight="1" x14ac:dyDescent="0.25">
      <c r="A42" s="68"/>
      <c r="B42" s="68"/>
      <c r="C42" s="68"/>
      <c r="D42" s="68"/>
      <c r="E42" s="68"/>
      <c r="F42" s="68"/>
    </row>
    <row r="43" spans="1:6" ht="14.45" customHeight="1" x14ac:dyDescent="0.25">
      <c r="A43" s="68"/>
      <c r="B43" s="68"/>
      <c r="C43" s="68"/>
      <c r="D43" s="68"/>
      <c r="E43" s="68"/>
      <c r="F43" s="68"/>
    </row>
    <row r="44" spans="1:6" ht="14.45" customHeight="1" x14ac:dyDescent="0.25">
      <c r="A44" s="68"/>
      <c r="B44" s="68"/>
      <c r="C44" s="68"/>
      <c r="D44" s="68"/>
      <c r="E44" s="68"/>
      <c r="F44" s="68"/>
    </row>
    <row r="45" spans="1:6" ht="14.45" customHeight="1" x14ac:dyDescent="0.25">
      <c r="A45" s="68"/>
      <c r="B45" s="68"/>
      <c r="C45" s="68"/>
      <c r="D45" s="68"/>
      <c r="E45" s="68"/>
      <c r="F45" s="68"/>
    </row>
    <row r="46" spans="1:6" ht="14.45" customHeight="1" x14ac:dyDescent="0.25">
      <c r="A46" s="68"/>
      <c r="B46" s="68"/>
      <c r="C46" s="68"/>
      <c r="D46" s="68"/>
      <c r="E46" s="68"/>
      <c r="F46" s="68"/>
    </row>
    <row r="47" spans="1:6" ht="14.45" customHeight="1" x14ac:dyDescent="0.25">
      <c r="A47" s="68"/>
      <c r="B47" s="68"/>
      <c r="C47" s="68"/>
      <c r="D47" s="68"/>
      <c r="E47" s="68"/>
      <c r="F47" s="68"/>
    </row>
    <row r="48" spans="1:6" ht="14.45" customHeight="1" x14ac:dyDescent="0.25">
      <c r="A48" s="68"/>
      <c r="B48" s="68"/>
      <c r="C48" s="68"/>
      <c r="D48" s="68"/>
      <c r="E48" s="68"/>
      <c r="F48" s="68"/>
    </row>
    <row r="49" spans="1:6" ht="14.45" customHeight="1" x14ac:dyDescent="0.25">
      <c r="A49" s="68"/>
      <c r="B49" s="68"/>
      <c r="C49" s="68"/>
      <c r="D49" s="68"/>
      <c r="E49" s="68"/>
      <c r="F49" s="68"/>
    </row>
    <row r="50" spans="1:6" ht="14.45" customHeight="1" x14ac:dyDescent="0.25">
      <c r="A50" s="68"/>
      <c r="B50" s="68"/>
      <c r="C50" s="68"/>
      <c r="D50" s="68"/>
      <c r="E50" s="68"/>
      <c r="F50" s="68"/>
    </row>
    <row r="51" spans="1:6" ht="14.45" customHeight="1" x14ac:dyDescent="0.25">
      <c r="A51" s="68"/>
      <c r="B51" s="68"/>
      <c r="C51" s="68"/>
      <c r="D51" s="68"/>
      <c r="E51" s="68"/>
      <c r="F51" s="68"/>
    </row>
    <row r="52" spans="1:6" ht="14.45" customHeight="1" x14ac:dyDescent="0.25">
      <c r="A52" s="68"/>
      <c r="B52" s="68"/>
      <c r="C52" s="68"/>
      <c r="D52" s="68"/>
      <c r="E52" s="68"/>
      <c r="F52" s="68"/>
    </row>
    <row r="53" spans="1:6" ht="14.45" customHeight="1" x14ac:dyDescent="0.25">
      <c r="A53" s="68"/>
      <c r="B53" s="68"/>
      <c r="C53" s="68"/>
      <c r="D53" s="68"/>
      <c r="E53" s="68"/>
      <c r="F53" s="68"/>
    </row>
    <row r="54" spans="1:6" ht="14.45" customHeight="1" x14ac:dyDescent="0.25">
      <c r="A54" s="68"/>
      <c r="B54" s="68"/>
      <c r="C54" s="68"/>
      <c r="D54" s="68"/>
      <c r="E54" s="68"/>
      <c r="F54" s="68"/>
    </row>
    <row r="55" spans="1:6" ht="14.45" customHeight="1" x14ac:dyDescent="0.25">
      <c r="A55" s="68"/>
      <c r="B55" s="68"/>
      <c r="C55" s="68"/>
      <c r="D55" s="68"/>
      <c r="E55" s="68"/>
      <c r="F55" s="68"/>
    </row>
    <row r="56" spans="1:6" ht="14.45" customHeight="1" x14ac:dyDescent="0.25">
      <c r="A56" s="68"/>
      <c r="B56" s="68"/>
      <c r="C56" s="68"/>
      <c r="D56" s="68"/>
      <c r="E56" s="68"/>
      <c r="F56" s="68"/>
    </row>
    <row r="57" spans="1:6" ht="14.45" customHeight="1" x14ac:dyDescent="0.25">
      <c r="A57" s="68"/>
      <c r="B57" s="68"/>
      <c r="C57" s="68"/>
      <c r="D57" s="68"/>
      <c r="E57" s="68"/>
      <c r="F57" s="68"/>
    </row>
    <row r="58" spans="1:6" ht="14.45" customHeight="1" x14ac:dyDescent="0.25">
      <c r="A58" s="68"/>
      <c r="B58" s="68"/>
      <c r="C58" s="68"/>
      <c r="D58" s="68"/>
      <c r="E58" s="68"/>
      <c r="F58" s="68"/>
    </row>
    <row r="59" spans="1:6" ht="14.45" customHeight="1" x14ac:dyDescent="0.25">
      <c r="A59" s="68"/>
      <c r="B59" s="68"/>
      <c r="C59" s="68"/>
      <c r="D59" s="68"/>
      <c r="E59" s="68"/>
      <c r="F59" s="68"/>
    </row>
    <row r="60" spans="1:6" ht="14.45" customHeight="1" x14ac:dyDescent="0.25">
      <c r="A60" s="68"/>
      <c r="B60" s="68"/>
      <c r="C60" s="68"/>
      <c r="D60" s="68"/>
      <c r="E60" s="68"/>
      <c r="F60" s="68"/>
    </row>
    <row r="61" spans="1:6" ht="14.45" customHeight="1" x14ac:dyDescent="0.25">
      <c r="A61" s="68"/>
      <c r="B61" s="68"/>
      <c r="C61" s="68"/>
      <c r="D61" s="68"/>
      <c r="E61" s="68"/>
      <c r="F61" s="68"/>
    </row>
    <row r="62" spans="1:6" ht="14.45" customHeight="1" x14ac:dyDescent="0.25">
      <c r="A62" s="68"/>
      <c r="B62" s="68"/>
      <c r="C62" s="68"/>
      <c r="D62" s="68"/>
      <c r="E62" s="68"/>
      <c r="F62" s="68"/>
    </row>
    <row r="63" spans="1:6" ht="14.45" customHeight="1" x14ac:dyDescent="0.25">
      <c r="A63" s="68"/>
      <c r="B63" s="68"/>
      <c r="C63" s="68"/>
      <c r="D63" s="68"/>
      <c r="E63" s="68"/>
      <c r="F63" s="68"/>
    </row>
    <row r="64" spans="1:6" ht="14.45" customHeight="1" x14ac:dyDescent="0.25">
      <c r="A64" s="68"/>
      <c r="B64" s="68"/>
      <c r="C64" s="68"/>
      <c r="D64" s="68"/>
      <c r="E64" s="68"/>
      <c r="F64" s="68"/>
    </row>
    <row r="65" spans="1:6" ht="14.45" customHeight="1" x14ac:dyDescent="0.25">
      <c r="A65" s="68"/>
      <c r="B65" s="68"/>
      <c r="C65" s="68"/>
      <c r="D65" s="68"/>
      <c r="E65" s="68"/>
      <c r="F65" s="68"/>
    </row>
    <row r="66" spans="1:6" ht="14.45" customHeight="1" x14ac:dyDescent="0.25">
      <c r="A66" s="68"/>
      <c r="B66" s="68"/>
      <c r="C66" s="68"/>
      <c r="D66" s="68"/>
      <c r="E66" s="68"/>
      <c r="F66" s="68"/>
    </row>
    <row r="67" spans="1:6" ht="14.45" customHeight="1" x14ac:dyDescent="0.25">
      <c r="A67" s="68"/>
      <c r="B67" s="68"/>
      <c r="C67" s="68"/>
      <c r="D67" s="68"/>
      <c r="E67" s="68"/>
      <c r="F67" s="68"/>
    </row>
    <row r="68" spans="1:6" ht="14.45" customHeight="1" x14ac:dyDescent="0.25">
      <c r="A68" s="68"/>
      <c r="B68" s="68"/>
      <c r="C68" s="68"/>
      <c r="D68" s="68"/>
      <c r="E68" s="68"/>
      <c r="F68" s="68"/>
    </row>
    <row r="69" spans="1:6" ht="14.45" customHeight="1" x14ac:dyDescent="0.25">
      <c r="A69" s="68"/>
      <c r="B69" s="68"/>
      <c r="C69" s="68"/>
      <c r="D69" s="68"/>
      <c r="E69" s="68"/>
      <c r="F69" s="68"/>
    </row>
    <row r="70" spans="1:6" ht="14.45" customHeight="1" x14ac:dyDescent="0.25">
      <c r="A70" s="68"/>
      <c r="B70" s="68"/>
      <c r="C70" s="68"/>
      <c r="D70" s="68"/>
      <c r="E70" s="68"/>
      <c r="F70" s="68"/>
    </row>
    <row r="71" spans="1:6" ht="14.45" customHeight="1" x14ac:dyDescent="0.25">
      <c r="A71" s="68"/>
      <c r="B71" s="68"/>
      <c r="C71" s="68"/>
      <c r="D71" s="68"/>
      <c r="E71" s="68"/>
      <c r="F71" s="68"/>
    </row>
    <row r="72" spans="1:6" ht="14.45" customHeight="1" x14ac:dyDescent="0.25">
      <c r="A72" s="68"/>
      <c r="B72" s="68"/>
      <c r="C72" s="68"/>
      <c r="D72" s="68"/>
      <c r="E72" s="68"/>
      <c r="F72" s="68"/>
    </row>
    <row r="73" spans="1:6" ht="14.45" customHeight="1" x14ac:dyDescent="0.25">
      <c r="A73" s="68"/>
      <c r="B73" s="68"/>
      <c r="C73" s="68"/>
      <c r="D73" s="68"/>
      <c r="E73" s="68"/>
      <c r="F73" s="68"/>
    </row>
    <row r="74" spans="1:6" ht="14.45" customHeight="1" x14ac:dyDescent="0.25">
      <c r="A74" s="68"/>
      <c r="B74" s="68"/>
      <c r="C74" s="68"/>
      <c r="D74" s="68"/>
      <c r="E74" s="68"/>
      <c r="F74" s="68"/>
    </row>
    <row r="75" spans="1:6" ht="14.45" customHeight="1" x14ac:dyDescent="0.25">
      <c r="A75" s="68"/>
      <c r="B75" s="68"/>
      <c r="C75" s="68"/>
      <c r="D75" s="68"/>
      <c r="E75" s="68"/>
      <c r="F75" s="68"/>
    </row>
    <row r="76" spans="1:6" ht="14.45" customHeight="1" x14ac:dyDescent="0.25">
      <c r="A76" s="68"/>
      <c r="B76" s="68"/>
      <c r="C76" s="68"/>
      <c r="D76" s="68"/>
      <c r="E76" s="68"/>
      <c r="F76" s="68"/>
    </row>
    <row r="77" spans="1:6" ht="14.45" customHeight="1" x14ac:dyDescent="0.25">
      <c r="A77" s="68"/>
      <c r="B77" s="68"/>
      <c r="C77" s="68"/>
      <c r="D77" s="68"/>
      <c r="E77" s="68"/>
      <c r="F77" s="68"/>
    </row>
    <row r="78" spans="1:6" ht="14.45" customHeight="1" x14ac:dyDescent="0.25">
      <c r="A78" s="68"/>
      <c r="B78" s="68"/>
      <c r="C78" s="68"/>
      <c r="D78" s="68"/>
      <c r="E78" s="68"/>
      <c r="F78" s="68"/>
    </row>
    <row r="79" spans="1:6" ht="14.45" customHeight="1" x14ac:dyDescent="0.25">
      <c r="A79" s="68"/>
      <c r="B79" s="68"/>
      <c r="C79" s="68"/>
      <c r="D79" s="68"/>
      <c r="E79" s="68"/>
      <c r="F79" s="68"/>
    </row>
    <row r="80" spans="1:6" ht="14.45" customHeight="1" x14ac:dyDescent="0.25">
      <c r="A80" s="68"/>
      <c r="B80" s="68"/>
      <c r="C80" s="68"/>
      <c r="D80" s="68"/>
      <c r="E80" s="68"/>
      <c r="F80" s="68"/>
    </row>
    <row r="81" spans="1:6" ht="14.45" customHeight="1" x14ac:dyDescent="0.25">
      <c r="A81" s="68"/>
      <c r="B81" s="68"/>
      <c r="C81" s="68"/>
      <c r="D81" s="68"/>
      <c r="E81" s="68"/>
      <c r="F81" s="68"/>
    </row>
    <row r="82" spans="1:6" ht="14.45" customHeight="1" x14ac:dyDescent="0.25">
      <c r="A82" s="68"/>
      <c r="B82" s="68"/>
      <c r="C82" s="68"/>
      <c r="D82" s="68"/>
      <c r="E82" s="68"/>
      <c r="F82" s="68"/>
    </row>
    <row r="83" spans="1:6" ht="14.45" customHeight="1" x14ac:dyDescent="0.25">
      <c r="A83" s="68"/>
      <c r="B83" s="68"/>
      <c r="C83" s="68"/>
      <c r="D83" s="68"/>
      <c r="E83" s="68"/>
      <c r="F83" s="68"/>
    </row>
    <row r="84" spans="1:6" ht="14.45" customHeight="1" x14ac:dyDescent="0.25">
      <c r="A84" s="68"/>
      <c r="B84" s="68"/>
      <c r="C84" s="68"/>
      <c r="D84" s="68"/>
      <c r="E84" s="68"/>
      <c r="F84" s="68"/>
    </row>
    <row r="85" spans="1:6" ht="14.45" customHeight="1" x14ac:dyDescent="0.25">
      <c r="A85" s="68"/>
      <c r="B85" s="68"/>
      <c r="C85" s="68"/>
      <c r="D85" s="68"/>
      <c r="E85" s="68"/>
      <c r="F85" s="68"/>
    </row>
    <row r="86" spans="1:6" ht="14.45" customHeight="1" x14ac:dyDescent="0.25">
      <c r="A86" s="68"/>
      <c r="B86" s="68"/>
      <c r="C86" s="68"/>
      <c r="D86" s="68"/>
      <c r="E86" s="68"/>
      <c r="F86" s="68"/>
    </row>
    <row r="87" spans="1:6" ht="14.45" customHeight="1" x14ac:dyDescent="0.25">
      <c r="A87" s="68"/>
      <c r="B87" s="68"/>
      <c r="C87" s="68"/>
      <c r="D87" s="68"/>
      <c r="E87" s="68"/>
      <c r="F87" s="68"/>
    </row>
    <row r="88" spans="1:6" ht="14.45" customHeight="1" x14ac:dyDescent="0.25">
      <c r="A88" s="68"/>
      <c r="B88" s="68"/>
      <c r="C88" s="68"/>
      <c r="D88" s="68"/>
      <c r="E88" s="68"/>
      <c r="F88" s="68"/>
    </row>
    <row r="89" spans="1:6" ht="14.45" customHeight="1" x14ac:dyDescent="0.25">
      <c r="A89" s="68"/>
      <c r="B89" s="68"/>
      <c r="C89" s="68"/>
      <c r="D89" s="68"/>
      <c r="E89" s="68"/>
      <c r="F89" s="68"/>
    </row>
    <row r="90" spans="1:6" ht="14.45" customHeight="1" x14ac:dyDescent="0.25">
      <c r="A90" s="68"/>
      <c r="B90" s="68"/>
      <c r="C90" s="68"/>
      <c r="D90" s="68"/>
      <c r="E90" s="68"/>
      <c r="F90" s="68"/>
    </row>
    <row r="91" spans="1:6" ht="14.45" customHeight="1" x14ac:dyDescent="0.25">
      <c r="A91" s="68"/>
      <c r="B91" s="68"/>
      <c r="C91" s="68"/>
      <c r="D91" s="68"/>
      <c r="E91" s="68"/>
      <c r="F91" s="68"/>
    </row>
    <row r="92" spans="1:6" ht="14.45" hidden="1" customHeight="1" x14ac:dyDescent="0.25">
      <c r="A92" s="68"/>
      <c r="B92" s="68"/>
      <c r="C92" s="68"/>
      <c r="D92" s="68"/>
      <c r="E92" s="68"/>
      <c r="F92" s="68"/>
    </row>
    <row r="93" spans="1:6" ht="14.45" hidden="1" customHeight="1" x14ac:dyDescent="0.25">
      <c r="A93" s="68"/>
      <c r="B93" s="68"/>
      <c r="C93" s="68"/>
      <c r="D93" s="68"/>
      <c r="E93" s="68"/>
      <c r="F93" s="68"/>
    </row>
    <row r="94" spans="1:6" ht="14.45" hidden="1" customHeight="1" x14ac:dyDescent="0.25">
      <c r="A94" s="68"/>
      <c r="B94" s="68"/>
      <c r="C94" s="68"/>
      <c r="D94" s="68"/>
      <c r="E94" s="68"/>
      <c r="F94" s="68"/>
    </row>
    <row r="95" spans="1:6" ht="14.45" hidden="1" customHeight="1" x14ac:dyDescent="0.25">
      <c r="A95" s="68"/>
      <c r="B95" s="68"/>
      <c r="C95" s="68"/>
      <c r="D95" s="68"/>
      <c r="E95" s="68"/>
      <c r="F95" s="68"/>
    </row>
    <row r="96" spans="1:6" ht="14.45" hidden="1" customHeight="1" x14ac:dyDescent="0.25">
      <c r="A96" s="68"/>
      <c r="B96" s="68"/>
      <c r="C96" s="68"/>
      <c r="D96" s="68"/>
      <c r="E96" s="68"/>
      <c r="F96" s="68"/>
    </row>
    <row r="97" spans="1:6" ht="14.45" hidden="1" customHeight="1" x14ac:dyDescent="0.25">
      <c r="A97" s="68"/>
      <c r="B97" s="68"/>
      <c r="C97" s="68"/>
      <c r="D97" s="68"/>
      <c r="E97" s="68"/>
      <c r="F97" s="68"/>
    </row>
    <row r="98" spans="1:6" ht="14.45" hidden="1" customHeight="1" x14ac:dyDescent="0.25">
      <c r="A98" s="68"/>
      <c r="B98" s="68"/>
      <c r="C98" s="68"/>
      <c r="D98" s="68"/>
      <c r="E98" s="68"/>
      <c r="F98" s="68"/>
    </row>
    <row r="99" spans="1:6" ht="14.45" hidden="1" customHeight="1" x14ac:dyDescent="0.25">
      <c r="A99" s="68"/>
      <c r="B99" s="68"/>
      <c r="C99" s="68"/>
      <c r="D99" s="68"/>
      <c r="E99" s="68"/>
      <c r="F99" s="68"/>
    </row>
    <row r="100" spans="1:6" ht="14.45" hidden="1" customHeight="1" x14ac:dyDescent="0.25">
      <c r="A100" s="68"/>
      <c r="B100" s="68"/>
      <c r="C100" s="68"/>
      <c r="D100" s="68"/>
      <c r="E100" s="68"/>
      <c r="F100" s="68"/>
    </row>
    <row r="101" spans="1:6" ht="14.45" hidden="1" customHeight="1" x14ac:dyDescent="0.25">
      <c r="A101" s="68"/>
      <c r="B101" s="68"/>
      <c r="C101" s="68"/>
      <c r="D101" s="68"/>
      <c r="E101" s="68"/>
      <c r="F101" s="68"/>
    </row>
    <row r="102" spans="1:6" ht="14.45" hidden="1" customHeight="1" x14ac:dyDescent="0.25">
      <c r="A102" s="68"/>
      <c r="B102" s="68"/>
      <c r="C102" s="68"/>
      <c r="D102" s="68"/>
      <c r="E102" s="68"/>
      <c r="F102" s="68"/>
    </row>
    <row r="103" spans="1:6" ht="14.45" hidden="1" customHeight="1" x14ac:dyDescent="0.25">
      <c r="A103" s="68"/>
      <c r="B103" s="68"/>
      <c r="C103" s="68"/>
      <c r="D103" s="68"/>
      <c r="E103" s="68"/>
      <c r="F103" s="68"/>
    </row>
    <row r="104" spans="1:6" ht="14.45" hidden="1" customHeight="1" x14ac:dyDescent="0.25">
      <c r="A104" s="68"/>
      <c r="B104" s="68"/>
      <c r="C104" s="68"/>
      <c r="D104" s="68"/>
      <c r="E104" s="68"/>
      <c r="F104" s="68"/>
    </row>
    <row r="105" spans="1:6" ht="14.45" hidden="1" customHeight="1" x14ac:dyDescent="0.25">
      <c r="A105" s="68"/>
      <c r="B105" s="68"/>
      <c r="C105" s="68"/>
      <c r="D105" s="68"/>
      <c r="E105" s="68"/>
      <c r="F105" s="68"/>
    </row>
    <row r="106" spans="1:6" ht="14.45" hidden="1" customHeight="1" x14ac:dyDescent="0.25">
      <c r="A106" s="68"/>
      <c r="B106" s="68"/>
      <c r="C106" s="68"/>
      <c r="D106" s="68"/>
      <c r="E106" s="68"/>
      <c r="F106" s="68"/>
    </row>
    <row r="107" spans="1:6" ht="14.45" hidden="1" customHeight="1" x14ac:dyDescent="0.25">
      <c r="A107" s="68"/>
      <c r="B107" s="68"/>
      <c r="C107" s="68"/>
      <c r="D107" s="68"/>
      <c r="E107" s="68"/>
      <c r="F107" s="68"/>
    </row>
    <row r="108" spans="1:6" ht="14.45" hidden="1" customHeight="1" x14ac:dyDescent="0.25">
      <c r="A108" s="68"/>
      <c r="B108" s="68"/>
      <c r="C108" s="68"/>
      <c r="D108" s="68"/>
      <c r="E108" s="68"/>
      <c r="F108" s="68"/>
    </row>
    <row r="109" spans="1:6" ht="14.45" hidden="1" customHeight="1" x14ac:dyDescent="0.25">
      <c r="A109" s="68"/>
      <c r="B109" s="68"/>
      <c r="C109" s="68"/>
      <c r="D109" s="68"/>
      <c r="E109" s="68"/>
      <c r="F109" s="68"/>
    </row>
    <row r="110" spans="1:6" ht="14.45" hidden="1" customHeight="1" x14ac:dyDescent="0.25">
      <c r="A110" s="68"/>
      <c r="B110" s="68"/>
      <c r="C110" s="68"/>
      <c r="D110" s="68"/>
      <c r="E110" s="68"/>
      <c r="F110" s="68"/>
    </row>
    <row r="111" spans="1:6" ht="14.45" hidden="1" customHeight="1" x14ac:dyDescent="0.25">
      <c r="A111" s="68"/>
      <c r="B111" s="68"/>
      <c r="C111" s="68"/>
      <c r="D111" s="68"/>
      <c r="E111" s="68"/>
      <c r="F111" s="68"/>
    </row>
    <row r="112" spans="1:6" ht="14.45" hidden="1" customHeight="1" x14ac:dyDescent="0.25">
      <c r="A112" s="68"/>
      <c r="B112" s="68"/>
      <c r="C112" s="68"/>
      <c r="D112" s="68"/>
      <c r="E112" s="68"/>
      <c r="F112" s="68"/>
    </row>
    <row r="113" spans="1:6" ht="14.45" hidden="1" customHeight="1" x14ac:dyDescent="0.25">
      <c r="A113" s="68"/>
      <c r="B113" s="68"/>
      <c r="C113" s="68"/>
      <c r="D113" s="68"/>
      <c r="E113" s="68"/>
      <c r="F113" s="68"/>
    </row>
    <row r="114" spans="1:6" ht="14.45" hidden="1" customHeight="1" x14ac:dyDescent="0.25">
      <c r="A114" s="68"/>
      <c r="B114" s="68"/>
      <c r="C114" s="68"/>
      <c r="D114" s="68"/>
      <c r="E114" s="68"/>
      <c r="F114" s="68"/>
    </row>
    <row r="115" spans="1:6" ht="14.45" hidden="1" customHeight="1" x14ac:dyDescent="0.25">
      <c r="A115" s="68"/>
      <c r="B115" s="68"/>
      <c r="C115" s="68"/>
      <c r="D115" s="68"/>
      <c r="E115" s="68"/>
      <c r="F115" s="68"/>
    </row>
    <row r="116" spans="1:6" ht="14.45" hidden="1" customHeight="1" x14ac:dyDescent="0.25">
      <c r="A116" s="68"/>
      <c r="B116" s="68"/>
      <c r="C116" s="68"/>
      <c r="D116" s="68"/>
      <c r="E116" s="68"/>
      <c r="F116" s="68"/>
    </row>
    <row r="117" spans="1:6" ht="14.45" hidden="1" customHeight="1" x14ac:dyDescent="0.25">
      <c r="A117" s="68"/>
      <c r="B117" s="68"/>
      <c r="C117" s="68"/>
      <c r="D117" s="68"/>
      <c r="E117" s="68"/>
      <c r="F117" s="68"/>
    </row>
    <row r="118" spans="1:6" ht="14.45" hidden="1" customHeight="1" x14ac:dyDescent="0.25">
      <c r="A118" s="68"/>
      <c r="B118" s="68"/>
      <c r="C118" s="68"/>
      <c r="D118" s="68"/>
      <c r="E118" s="68"/>
      <c r="F118" s="68"/>
    </row>
    <row r="119" spans="1:6" ht="14.45" hidden="1" customHeight="1" x14ac:dyDescent="0.25">
      <c r="A119" s="68"/>
      <c r="B119" s="68"/>
      <c r="C119" s="68"/>
      <c r="D119" s="68"/>
      <c r="E119" s="68"/>
      <c r="F119" s="68"/>
    </row>
    <row r="120" spans="1:6" ht="14.45" hidden="1" customHeight="1" x14ac:dyDescent="0.25">
      <c r="A120" s="68"/>
      <c r="B120" s="68"/>
      <c r="C120" s="68"/>
      <c r="D120" s="68"/>
      <c r="E120" s="68"/>
      <c r="F120" s="68"/>
    </row>
    <row r="121" spans="1:6" ht="14.45" hidden="1" customHeight="1" x14ac:dyDescent="0.25">
      <c r="A121" s="68"/>
      <c r="B121" s="68"/>
      <c r="C121" s="68"/>
      <c r="D121" s="68"/>
      <c r="E121" s="68"/>
      <c r="F121" s="68"/>
    </row>
    <row r="122" spans="1:6" ht="14.45" hidden="1" customHeight="1" x14ac:dyDescent="0.25">
      <c r="A122" s="68"/>
      <c r="B122" s="68"/>
      <c r="C122" s="68"/>
      <c r="D122" s="68"/>
      <c r="E122" s="68"/>
      <c r="F122" s="68"/>
    </row>
    <row r="123" spans="1:6" ht="14.45" hidden="1" customHeight="1" x14ac:dyDescent="0.25">
      <c r="A123" s="68"/>
      <c r="B123" s="68"/>
      <c r="C123" s="68"/>
      <c r="D123" s="68"/>
      <c r="E123" s="68"/>
      <c r="F123" s="68"/>
    </row>
    <row r="124" spans="1:6" ht="14.45" hidden="1" customHeight="1" x14ac:dyDescent="0.25">
      <c r="A124" s="68"/>
      <c r="B124" s="68"/>
      <c r="C124" s="68"/>
      <c r="D124" s="68"/>
      <c r="E124" s="68"/>
      <c r="F124" s="68"/>
    </row>
    <row r="125" spans="1:6" ht="14.45" hidden="1" customHeight="1" x14ac:dyDescent="0.25">
      <c r="A125" s="68"/>
      <c r="B125" s="68"/>
      <c r="C125" s="68"/>
      <c r="D125" s="68"/>
      <c r="E125" s="68"/>
      <c r="F125" s="68"/>
    </row>
    <row r="126" spans="1:6" ht="14.45" hidden="1" customHeight="1" x14ac:dyDescent="0.25">
      <c r="A126" s="68"/>
      <c r="B126" s="68"/>
      <c r="C126" s="68"/>
      <c r="D126" s="68"/>
      <c r="E126" s="68"/>
      <c r="F126" s="68"/>
    </row>
    <row r="127" spans="1:6" ht="14.45" hidden="1" customHeight="1" x14ac:dyDescent="0.25">
      <c r="A127" s="68"/>
      <c r="B127" s="68"/>
      <c r="C127" s="68"/>
      <c r="D127" s="68"/>
      <c r="E127" s="68"/>
      <c r="F127" s="68"/>
    </row>
    <row r="128" spans="1:6" ht="14.45" hidden="1" customHeight="1" x14ac:dyDescent="0.25">
      <c r="A128" s="68"/>
      <c r="B128" s="68"/>
      <c r="C128" s="68"/>
      <c r="D128" s="68"/>
      <c r="E128" s="68"/>
      <c r="F128" s="68"/>
    </row>
    <row r="129" spans="1:6" ht="14.45" hidden="1" customHeight="1" x14ac:dyDescent="0.25">
      <c r="A129" s="68"/>
      <c r="B129" s="68"/>
      <c r="C129" s="68"/>
      <c r="D129" s="68"/>
      <c r="E129" s="68"/>
      <c r="F129" s="68"/>
    </row>
    <row r="130" spans="1:6" ht="14.45" hidden="1" customHeight="1" x14ac:dyDescent="0.25">
      <c r="A130" s="68"/>
      <c r="B130" s="68"/>
      <c r="C130" s="68"/>
      <c r="D130" s="68"/>
      <c r="E130" s="68"/>
      <c r="F130" s="68"/>
    </row>
    <row r="131" spans="1:6" ht="14.45" hidden="1" customHeight="1" x14ac:dyDescent="0.25">
      <c r="A131" s="68"/>
      <c r="B131" s="68"/>
      <c r="C131" s="68"/>
      <c r="D131" s="68"/>
      <c r="E131" s="68"/>
      <c r="F131" s="68"/>
    </row>
    <row r="132" spans="1:6" ht="14.45" hidden="1" customHeight="1" x14ac:dyDescent="0.25">
      <c r="A132" s="68"/>
      <c r="B132" s="68"/>
      <c r="C132" s="68"/>
      <c r="D132" s="68"/>
      <c r="E132" s="68"/>
      <c r="F132" s="68"/>
    </row>
    <row r="133" spans="1:6" ht="14.45" hidden="1" customHeight="1" x14ac:dyDescent="0.25">
      <c r="A133" s="68"/>
      <c r="B133" s="68"/>
      <c r="C133" s="68"/>
      <c r="D133" s="68"/>
      <c r="E133" s="68"/>
      <c r="F133" s="68"/>
    </row>
    <row r="134" spans="1:6" ht="14.45" hidden="1" customHeight="1" x14ac:dyDescent="0.25">
      <c r="A134" s="68"/>
      <c r="B134" s="68"/>
      <c r="C134" s="68"/>
      <c r="D134" s="68"/>
      <c r="E134" s="68"/>
      <c r="F134" s="68"/>
    </row>
    <row r="135" spans="1:6" ht="14.45" hidden="1" customHeight="1" x14ac:dyDescent="0.25">
      <c r="A135" s="68"/>
      <c r="B135" s="68"/>
      <c r="C135" s="68"/>
      <c r="D135" s="68"/>
      <c r="E135" s="68"/>
      <c r="F135" s="68"/>
    </row>
    <row r="136" spans="1:6" ht="14.45" hidden="1" customHeight="1" x14ac:dyDescent="0.25">
      <c r="A136" s="68"/>
      <c r="B136" s="68"/>
      <c r="C136" s="68"/>
      <c r="D136" s="68"/>
      <c r="E136" s="68"/>
      <c r="F136" s="68"/>
    </row>
    <row r="137" spans="1:6" ht="14.45" hidden="1" customHeight="1" x14ac:dyDescent="0.25">
      <c r="A137" s="68"/>
      <c r="B137" s="68"/>
      <c r="C137" s="68"/>
      <c r="D137" s="68"/>
      <c r="E137" s="68"/>
      <c r="F137" s="68"/>
    </row>
    <row r="138" spans="1:6" ht="14.45" hidden="1" customHeight="1" x14ac:dyDescent="0.25">
      <c r="A138" s="68"/>
      <c r="B138" s="68"/>
      <c r="C138" s="68"/>
      <c r="D138" s="68"/>
      <c r="E138" s="68"/>
      <c r="F138" s="68"/>
    </row>
    <row r="139" spans="1:6" ht="14.45" hidden="1" customHeight="1" x14ac:dyDescent="0.25">
      <c r="A139" s="68"/>
      <c r="B139" s="68"/>
      <c r="C139" s="68"/>
      <c r="D139" s="68"/>
      <c r="E139" s="68"/>
      <c r="F139" s="68"/>
    </row>
    <row r="140" spans="1:6" ht="14.45" hidden="1" customHeight="1" x14ac:dyDescent="0.25">
      <c r="A140" s="68"/>
      <c r="B140" s="68"/>
      <c r="C140" s="68"/>
      <c r="D140" s="68"/>
      <c r="E140" s="68"/>
      <c r="F140" s="68"/>
    </row>
    <row r="141" spans="1:6" ht="14.45" hidden="1" customHeight="1" x14ac:dyDescent="0.25">
      <c r="A141" s="68"/>
      <c r="B141" s="68"/>
      <c r="C141" s="68"/>
      <c r="D141" s="68"/>
      <c r="E141" s="68"/>
      <c r="F141" s="68"/>
    </row>
    <row r="142" spans="1:6" ht="14.45" hidden="1" customHeight="1" x14ac:dyDescent="0.25">
      <c r="A142" s="68"/>
      <c r="B142" s="68"/>
      <c r="C142" s="68"/>
      <c r="D142" s="68"/>
      <c r="E142" s="68"/>
      <c r="F142" s="68"/>
    </row>
    <row r="143" spans="1:6" ht="14.45" hidden="1" customHeight="1" x14ac:dyDescent="0.25">
      <c r="A143" s="68"/>
      <c r="B143" s="68"/>
      <c r="C143" s="68"/>
      <c r="D143" s="68"/>
      <c r="E143" s="68"/>
      <c r="F143" s="68"/>
    </row>
    <row r="144" spans="1:6" ht="14.45" hidden="1" customHeight="1" x14ac:dyDescent="0.25">
      <c r="A144" s="68"/>
      <c r="B144" s="68"/>
      <c r="C144" s="68"/>
      <c r="D144" s="68"/>
      <c r="E144" s="68"/>
      <c r="F144" s="68"/>
    </row>
    <row r="145" spans="1:6" ht="14.45" hidden="1" customHeight="1" x14ac:dyDescent="0.25">
      <c r="A145" s="68"/>
      <c r="B145" s="68"/>
      <c r="C145" s="68"/>
      <c r="D145" s="68"/>
      <c r="E145" s="68"/>
      <c r="F145" s="68"/>
    </row>
    <row r="146" spans="1:6" ht="14.45" hidden="1" customHeight="1" x14ac:dyDescent="0.25">
      <c r="A146" s="68"/>
      <c r="B146" s="68"/>
      <c r="C146" s="68"/>
      <c r="D146" s="68"/>
      <c r="E146" s="68"/>
      <c r="F146" s="68"/>
    </row>
    <row r="147" spans="1:6" ht="14.45" hidden="1" customHeight="1" x14ac:dyDescent="0.25">
      <c r="A147" s="68"/>
      <c r="B147" s="68"/>
      <c r="C147" s="68"/>
      <c r="D147" s="68"/>
      <c r="E147" s="68"/>
      <c r="F147" s="68"/>
    </row>
    <row r="148" spans="1:6" ht="14.45" hidden="1" customHeight="1" x14ac:dyDescent="0.25">
      <c r="A148" s="68"/>
      <c r="B148" s="68"/>
      <c r="C148" s="68"/>
      <c r="D148" s="68"/>
      <c r="E148" s="68"/>
      <c r="F148" s="68"/>
    </row>
    <row r="149" spans="1:6" ht="14.45" hidden="1" customHeight="1" x14ac:dyDescent="0.25">
      <c r="A149" s="68"/>
      <c r="B149" s="68"/>
      <c r="C149" s="68"/>
      <c r="D149" s="68"/>
      <c r="E149" s="68"/>
      <c r="F149" s="68"/>
    </row>
    <row r="150" spans="1:6" ht="14.45" hidden="1" customHeight="1" x14ac:dyDescent="0.25">
      <c r="A150" s="68"/>
      <c r="B150" s="68"/>
      <c r="C150" s="68"/>
      <c r="D150" s="68"/>
      <c r="E150" s="68"/>
      <c r="F150" s="68"/>
    </row>
    <row r="151" spans="1:6" ht="14.45" hidden="1" customHeight="1" x14ac:dyDescent="0.25">
      <c r="A151" s="68"/>
      <c r="B151" s="68"/>
      <c r="C151" s="68"/>
      <c r="D151" s="68"/>
      <c r="E151" s="68"/>
      <c r="F151" s="68"/>
    </row>
    <row r="152" spans="1:6" ht="14.45" hidden="1" customHeight="1" x14ac:dyDescent="0.25">
      <c r="A152" s="68"/>
      <c r="B152" s="68"/>
      <c r="C152" s="68"/>
      <c r="D152" s="68"/>
      <c r="E152" s="68"/>
      <c r="F152" s="68"/>
    </row>
    <row r="153" spans="1:6" ht="14.45" hidden="1" customHeight="1" x14ac:dyDescent="0.25">
      <c r="A153" s="68"/>
      <c r="B153" s="68"/>
      <c r="C153" s="68"/>
      <c r="D153" s="68"/>
      <c r="E153" s="68"/>
      <c r="F153" s="68"/>
    </row>
    <row r="154" spans="1:6" ht="14.45" hidden="1" customHeight="1" x14ac:dyDescent="0.25">
      <c r="A154" s="68"/>
      <c r="B154" s="68"/>
      <c r="C154" s="68"/>
      <c r="D154" s="68"/>
      <c r="E154" s="68"/>
      <c r="F154" s="68"/>
    </row>
    <row r="155" spans="1:6" ht="14.45" hidden="1" customHeight="1" x14ac:dyDescent="0.25">
      <c r="A155" s="68"/>
      <c r="B155" s="68"/>
      <c r="C155" s="68"/>
      <c r="D155" s="68"/>
      <c r="E155" s="68"/>
      <c r="F155" s="68"/>
    </row>
    <row r="156" spans="1:6" ht="14.45" hidden="1" customHeight="1" x14ac:dyDescent="0.25">
      <c r="A156" s="68"/>
      <c r="B156" s="68"/>
      <c r="C156" s="68"/>
      <c r="D156" s="68"/>
      <c r="E156" s="68"/>
      <c r="F156" s="68"/>
    </row>
    <row r="157" spans="1:6" ht="14.45" hidden="1" customHeight="1" x14ac:dyDescent="0.25">
      <c r="A157" s="68"/>
      <c r="B157" s="68"/>
      <c r="C157" s="68"/>
      <c r="D157" s="68"/>
      <c r="E157" s="68"/>
      <c r="F157" s="68"/>
    </row>
    <row r="158" spans="1:6" ht="14.45" hidden="1" customHeight="1" x14ac:dyDescent="0.25">
      <c r="A158" s="68"/>
      <c r="B158" s="68"/>
      <c r="C158" s="68"/>
      <c r="D158" s="68"/>
      <c r="E158" s="68"/>
      <c r="F158" s="68"/>
    </row>
    <row r="159" spans="1:6" ht="14.45" hidden="1" customHeight="1" x14ac:dyDescent="0.25">
      <c r="A159" s="68"/>
      <c r="B159" s="68"/>
      <c r="C159" s="68"/>
      <c r="D159" s="68"/>
      <c r="E159" s="68"/>
      <c r="F159" s="68"/>
    </row>
    <row r="160" spans="1:6" ht="14.45" hidden="1" customHeight="1" x14ac:dyDescent="0.25">
      <c r="A160" s="68"/>
      <c r="B160" s="68"/>
      <c r="C160" s="68"/>
      <c r="D160" s="68"/>
      <c r="E160" s="68"/>
      <c r="F160" s="68"/>
    </row>
    <row r="161" spans="1:6" ht="14.45" hidden="1" customHeight="1" x14ac:dyDescent="0.25">
      <c r="A161" s="68"/>
      <c r="B161" s="68"/>
      <c r="C161" s="68"/>
      <c r="D161" s="68"/>
      <c r="E161" s="68"/>
      <c r="F161" s="68"/>
    </row>
    <row r="162" spans="1:6" ht="14.45" hidden="1" customHeight="1" x14ac:dyDescent="0.25">
      <c r="A162" s="68"/>
      <c r="B162" s="68"/>
      <c r="C162" s="68"/>
      <c r="D162" s="68"/>
      <c r="E162" s="68"/>
      <c r="F162" s="68"/>
    </row>
    <row r="163" spans="1:6" ht="14.45" hidden="1" customHeight="1" x14ac:dyDescent="0.25">
      <c r="A163" s="68"/>
      <c r="B163" s="68"/>
      <c r="C163" s="68"/>
      <c r="D163" s="68"/>
      <c r="E163" s="68"/>
      <c r="F163" s="68"/>
    </row>
    <row r="164" spans="1:6" ht="14.45" hidden="1" customHeight="1" x14ac:dyDescent="0.25">
      <c r="A164" s="68"/>
      <c r="B164" s="68"/>
      <c r="C164" s="68"/>
      <c r="D164" s="68"/>
      <c r="E164" s="68"/>
      <c r="F164" s="68"/>
    </row>
    <row r="165" spans="1:6" ht="14.45" hidden="1" customHeight="1" x14ac:dyDescent="0.25">
      <c r="A165" s="68"/>
      <c r="B165" s="68"/>
      <c r="C165" s="68"/>
      <c r="D165" s="68"/>
      <c r="E165" s="68"/>
      <c r="F165" s="68"/>
    </row>
    <row r="166" spans="1:6" ht="14.45" hidden="1" customHeight="1" x14ac:dyDescent="0.25">
      <c r="A166" s="68"/>
      <c r="B166" s="68"/>
      <c r="C166" s="68"/>
      <c r="D166" s="68"/>
      <c r="E166" s="68"/>
      <c r="F166" s="68"/>
    </row>
    <row r="167" spans="1:6" ht="14.45" hidden="1" customHeight="1" x14ac:dyDescent="0.25">
      <c r="A167" s="68"/>
      <c r="B167" s="68"/>
      <c r="C167" s="68"/>
      <c r="D167" s="68"/>
      <c r="E167" s="68"/>
      <c r="F167" s="68"/>
    </row>
    <row r="168" spans="1:6" ht="14.45" hidden="1" customHeight="1" x14ac:dyDescent="0.25">
      <c r="A168" s="68"/>
      <c r="B168" s="68"/>
      <c r="C168" s="68"/>
      <c r="D168" s="68"/>
      <c r="E168" s="68"/>
      <c r="F168" s="68"/>
    </row>
    <row r="169" spans="1:6" ht="14.45" hidden="1" customHeight="1" x14ac:dyDescent="0.25">
      <c r="A169" s="68"/>
      <c r="B169" s="68"/>
      <c r="C169" s="68"/>
      <c r="D169" s="68"/>
      <c r="E169" s="68"/>
      <c r="F169" s="68"/>
    </row>
    <row r="170" spans="1:6" ht="14.45" hidden="1" customHeight="1" x14ac:dyDescent="0.25">
      <c r="A170" s="68"/>
      <c r="B170" s="68"/>
      <c r="C170" s="68"/>
      <c r="D170" s="68"/>
      <c r="E170" s="68"/>
      <c r="F170" s="68"/>
    </row>
    <row r="171" spans="1:6" ht="14.45" hidden="1" customHeight="1" x14ac:dyDescent="0.25">
      <c r="A171" s="68"/>
      <c r="B171" s="68"/>
      <c r="C171" s="68"/>
      <c r="D171" s="68"/>
      <c r="E171" s="68"/>
      <c r="F171" s="68"/>
    </row>
    <row r="172" spans="1:6" ht="14.45" hidden="1" customHeight="1" x14ac:dyDescent="0.25">
      <c r="A172" s="68"/>
      <c r="B172" s="68"/>
      <c r="C172" s="68"/>
      <c r="D172" s="68"/>
      <c r="E172" s="68"/>
      <c r="F172" s="68"/>
    </row>
    <row r="173" spans="1:6" ht="14.45" hidden="1" customHeight="1" x14ac:dyDescent="0.25">
      <c r="A173" s="68"/>
      <c r="B173" s="68"/>
      <c r="C173" s="68"/>
      <c r="D173" s="68"/>
      <c r="E173" s="68"/>
      <c r="F173" s="68"/>
    </row>
    <row r="174" spans="1:6" ht="14.45" hidden="1" customHeight="1" x14ac:dyDescent="0.25">
      <c r="A174" s="68"/>
      <c r="B174" s="68"/>
      <c r="C174" s="68"/>
      <c r="D174" s="68"/>
      <c r="E174" s="68"/>
      <c r="F174" s="68"/>
    </row>
    <row r="175" spans="1:6" ht="14.45" hidden="1" customHeight="1" x14ac:dyDescent="0.25">
      <c r="A175" s="68"/>
      <c r="B175" s="68"/>
      <c r="C175" s="68"/>
      <c r="D175" s="68"/>
      <c r="E175" s="68"/>
      <c r="F175" s="68"/>
    </row>
    <row r="176" spans="1:6" ht="14.45" hidden="1" customHeight="1" x14ac:dyDescent="0.25">
      <c r="A176" s="68"/>
      <c r="B176" s="68"/>
      <c r="C176" s="68"/>
      <c r="D176" s="68"/>
      <c r="E176" s="68"/>
      <c r="F176" s="68"/>
    </row>
    <row r="177" spans="1:6" ht="14.45" hidden="1" customHeight="1" x14ac:dyDescent="0.25">
      <c r="A177" s="68"/>
      <c r="B177" s="68"/>
      <c r="C177" s="68"/>
      <c r="D177" s="68"/>
      <c r="E177" s="68"/>
      <c r="F177" s="68"/>
    </row>
    <row r="178" spans="1:6" ht="14.45" hidden="1" customHeight="1" x14ac:dyDescent="0.25">
      <c r="A178" s="68"/>
      <c r="B178" s="68"/>
      <c r="C178" s="68"/>
      <c r="D178" s="68"/>
      <c r="E178" s="68"/>
      <c r="F178" s="68"/>
    </row>
    <row r="179" spans="1:6" ht="14.45" hidden="1" customHeight="1" x14ac:dyDescent="0.25">
      <c r="A179" s="68"/>
      <c r="B179" s="68"/>
      <c r="C179" s="68"/>
      <c r="D179" s="68"/>
      <c r="E179" s="68"/>
      <c r="F179" s="68"/>
    </row>
    <row r="180" spans="1:6" ht="14.45" hidden="1" customHeight="1" x14ac:dyDescent="0.25">
      <c r="A180" s="68"/>
      <c r="B180" s="68"/>
      <c r="C180" s="68"/>
      <c r="D180" s="68"/>
      <c r="E180" s="68"/>
      <c r="F180" s="68"/>
    </row>
    <row r="181" spans="1:6" ht="14.45" hidden="1" customHeight="1" x14ac:dyDescent="0.25">
      <c r="A181" s="68"/>
      <c r="B181" s="68"/>
      <c r="C181" s="68"/>
      <c r="D181" s="68"/>
      <c r="E181" s="68"/>
      <c r="F181" s="68"/>
    </row>
    <row r="182" spans="1:6" ht="14.45" hidden="1" customHeight="1" x14ac:dyDescent="0.25">
      <c r="A182" s="68"/>
      <c r="B182" s="68"/>
      <c r="C182" s="68"/>
      <c r="D182" s="68"/>
      <c r="E182" s="68"/>
      <c r="F182" s="68"/>
    </row>
    <row r="183" spans="1:6" ht="14.45" hidden="1" customHeight="1" x14ac:dyDescent="0.25">
      <c r="A183" s="68"/>
      <c r="B183" s="68"/>
      <c r="C183" s="68"/>
      <c r="D183" s="68"/>
      <c r="E183" s="68"/>
      <c r="F183" s="68"/>
    </row>
    <row r="184" spans="1:6" ht="14.45" hidden="1" customHeight="1" x14ac:dyDescent="0.25">
      <c r="A184" s="68"/>
      <c r="B184" s="68"/>
      <c r="C184" s="68"/>
      <c r="D184" s="68"/>
      <c r="E184" s="68"/>
      <c r="F184" s="68"/>
    </row>
    <row r="185" spans="1:6" ht="14.45" hidden="1" customHeight="1" x14ac:dyDescent="0.25">
      <c r="A185" s="68"/>
      <c r="B185" s="68"/>
      <c r="C185" s="68"/>
      <c r="D185" s="68"/>
      <c r="E185" s="68"/>
      <c r="F185" s="68"/>
    </row>
    <row r="186" spans="1:6" ht="14.45" hidden="1" customHeight="1" x14ac:dyDescent="0.25">
      <c r="A186" s="68"/>
      <c r="B186" s="68"/>
      <c r="C186" s="68"/>
      <c r="D186" s="68"/>
      <c r="E186" s="68"/>
      <c r="F186" s="68"/>
    </row>
    <row r="187" spans="1:6" ht="14.45" hidden="1" customHeight="1" x14ac:dyDescent="0.25">
      <c r="A187" s="68"/>
      <c r="B187" s="68"/>
      <c r="C187" s="68"/>
      <c r="D187" s="68"/>
      <c r="E187" s="68"/>
      <c r="F187" s="68"/>
    </row>
    <row r="188" spans="1:6" ht="14.45" hidden="1" customHeight="1" x14ac:dyDescent="0.25">
      <c r="A188" s="68"/>
      <c r="B188" s="68"/>
      <c r="C188" s="68"/>
      <c r="D188" s="68"/>
      <c r="E188" s="68"/>
      <c r="F188" s="68"/>
    </row>
    <row r="189" spans="1:6" ht="14.45" hidden="1" customHeight="1" x14ac:dyDescent="0.25">
      <c r="A189" s="68"/>
      <c r="B189" s="68"/>
      <c r="C189" s="68"/>
      <c r="D189" s="68"/>
      <c r="E189" s="68"/>
      <c r="F189" s="68"/>
    </row>
    <row r="190" spans="1:6" ht="14.45" hidden="1" customHeight="1" x14ac:dyDescent="0.25">
      <c r="A190" s="68"/>
      <c r="B190" s="68"/>
      <c r="C190" s="68"/>
      <c r="D190" s="68"/>
      <c r="E190" s="68"/>
      <c r="F190" s="68"/>
    </row>
    <row r="191" spans="1:6" ht="14.45" hidden="1" customHeight="1" x14ac:dyDescent="0.25">
      <c r="A191" s="68"/>
      <c r="B191" s="68"/>
      <c r="C191" s="68"/>
      <c r="D191" s="68"/>
      <c r="E191" s="68"/>
      <c r="F191" s="68"/>
    </row>
    <row r="192" spans="1:6" ht="14.45" hidden="1" customHeight="1" x14ac:dyDescent="0.25">
      <c r="A192" s="68"/>
      <c r="B192" s="68"/>
      <c r="C192" s="68"/>
      <c r="D192" s="68"/>
      <c r="E192" s="68"/>
      <c r="F192" s="68"/>
    </row>
    <row r="193" ht="14.45" hidden="1" customHeight="1" x14ac:dyDescent="0.25"/>
    <row r="194" ht="14.45" hidden="1" customHeight="1" x14ac:dyDescent="0.25"/>
    <row r="195" ht="14.45" hidden="1" customHeight="1" x14ac:dyDescent="0.25"/>
    <row r="196" ht="14.45" hidden="1" customHeight="1" x14ac:dyDescent="0.25"/>
    <row r="197" ht="14.45" hidden="1" customHeight="1" x14ac:dyDescent="0.25"/>
    <row r="198" ht="14.45" hidden="1" customHeight="1" x14ac:dyDescent="0.25"/>
    <row r="199" ht="14.45" hidden="1" customHeight="1" x14ac:dyDescent="0.25"/>
    <row r="200" ht="14.45" hidden="1" customHeight="1" x14ac:dyDescent="0.25"/>
    <row r="201" ht="14.45" hidden="1" customHeight="1" x14ac:dyDescent="0.25"/>
    <row r="202" ht="14.45" hidden="1" customHeight="1" x14ac:dyDescent="0.25"/>
    <row r="203" ht="14.45" hidden="1" customHeight="1" x14ac:dyDescent="0.25"/>
    <row r="204" ht="14.45" hidden="1" customHeight="1" x14ac:dyDescent="0.25"/>
    <row r="205" ht="14.45" hidden="1" customHeight="1" x14ac:dyDescent="0.25"/>
    <row r="206" ht="14.45" hidden="1" customHeight="1" x14ac:dyDescent="0.25"/>
    <row r="207" ht="14.45" hidden="1" customHeight="1" x14ac:dyDescent="0.25"/>
    <row r="208" ht="14.45" hidden="1" customHeight="1" x14ac:dyDescent="0.25"/>
    <row r="209" ht="14.45" hidden="1" customHeight="1" x14ac:dyDescent="0.25"/>
    <row r="210" ht="14.45" hidden="1" customHeight="1" x14ac:dyDescent="0.25"/>
    <row r="211" ht="14.45" hidden="1" customHeight="1" x14ac:dyDescent="0.25"/>
    <row r="212" ht="14.45" hidden="1" customHeight="1" x14ac:dyDescent="0.25"/>
    <row r="213" ht="14.45" hidden="1" customHeight="1" x14ac:dyDescent="0.25"/>
    <row r="214" ht="14.45" hidden="1" customHeight="1" x14ac:dyDescent="0.25"/>
    <row r="215" ht="14.45" hidden="1" customHeight="1" x14ac:dyDescent="0.25"/>
    <row r="216" ht="14.45" hidden="1" customHeight="1" x14ac:dyDescent="0.25"/>
    <row r="217" ht="14.45" hidden="1" customHeight="1" x14ac:dyDescent="0.25"/>
    <row r="218" ht="14.45" hidden="1" customHeight="1" x14ac:dyDescent="0.25"/>
    <row r="219" ht="14.45" hidden="1" customHeight="1" x14ac:dyDescent="0.25"/>
  </sheetData>
  <mergeCells count="2">
    <mergeCell ref="B24:E24"/>
    <mergeCell ref="A1:F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21"/>
  <sheetViews>
    <sheetView zoomScale="115" zoomScaleNormal="115" workbookViewId="0">
      <pane xSplit="3" ySplit="1" topLeftCell="D45" activePane="bottomRight" state="frozen"/>
      <selection pane="topRight" activeCell="D1" sqref="D1"/>
      <selection pane="bottomLeft" activeCell="A3" sqref="A3"/>
      <selection pane="bottomRight" activeCell="D50" sqref="D50"/>
    </sheetView>
  </sheetViews>
  <sheetFormatPr defaultColWidth="0" defaultRowHeight="15" zeroHeight="1" x14ac:dyDescent="0.25"/>
  <cols>
    <col min="1" max="1" width="3.28515625" hidden="1" customWidth="1"/>
    <col min="2" max="2" width="4" customWidth="1"/>
    <col min="3" max="3" width="56.7109375" customWidth="1"/>
    <col min="4" max="4" width="25" bestFit="1" customWidth="1"/>
    <col min="5" max="5" width="15.5703125" bestFit="1" customWidth="1"/>
    <col min="6" max="6" width="7.140625" bestFit="1" customWidth="1"/>
    <col min="7" max="7" width="81.28515625" customWidth="1"/>
    <col min="8" max="8" width="19.7109375" customWidth="1"/>
    <col min="9" max="9" width="10.5703125" customWidth="1"/>
    <col min="10" max="10" width="8.85546875" customWidth="1"/>
    <col min="11" max="23" width="0" hidden="1" customWidth="1"/>
    <col min="24" max="16384" width="8.85546875" hidden="1"/>
  </cols>
  <sheetData>
    <row r="1" spans="1:23" x14ac:dyDescent="0.25">
      <c r="A1" s="4"/>
      <c r="B1" s="4"/>
      <c r="C1" s="49" t="s">
        <v>197</v>
      </c>
      <c r="D1" s="39" t="s">
        <v>160</v>
      </c>
      <c r="E1" s="39" t="s">
        <v>198</v>
      </c>
      <c r="F1" s="5"/>
      <c r="G1" s="39" t="s">
        <v>208</v>
      </c>
      <c r="H1" s="4"/>
      <c r="I1" s="4"/>
      <c r="J1" s="4"/>
      <c r="K1" s="4"/>
      <c r="L1" s="4"/>
      <c r="M1" s="4"/>
      <c r="N1" s="4"/>
      <c r="O1" s="4"/>
      <c r="P1" s="4"/>
      <c r="Q1" s="4"/>
      <c r="R1" s="4"/>
      <c r="S1" s="4"/>
      <c r="T1" s="4"/>
      <c r="U1" s="4"/>
      <c r="V1" s="4"/>
      <c r="W1" s="4"/>
    </row>
    <row r="2" spans="1:23" s="4" customFormat="1" ht="12.6" customHeight="1" x14ac:dyDescent="0.2">
      <c r="A2" s="1"/>
      <c r="B2" s="1"/>
      <c r="C2" s="2" t="s">
        <v>213</v>
      </c>
      <c r="D2" s="1"/>
      <c r="E2" s="1"/>
      <c r="F2" s="3"/>
      <c r="G2" s="1"/>
      <c r="H2" s="3"/>
      <c r="I2" s="1"/>
      <c r="J2" s="3"/>
      <c r="K2" s="1"/>
      <c r="L2" s="1"/>
      <c r="M2" s="1"/>
      <c r="N2" s="1"/>
      <c r="O2" s="1"/>
      <c r="P2" s="1"/>
      <c r="Q2" s="1"/>
      <c r="R2" s="1"/>
      <c r="S2" s="1"/>
      <c r="T2" s="1"/>
      <c r="U2" s="1"/>
      <c r="V2" s="1"/>
      <c r="W2" s="1"/>
    </row>
    <row r="3" spans="1:23" x14ac:dyDescent="0.25">
      <c r="A3" s="4"/>
      <c r="B3" s="39"/>
      <c r="C3" s="49"/>
      <c r="D3" s="4"/>
      <c r="E3" s="39"/>
      <c r="F3" s="39"/>
      <c r="G3" s="12"/>
      <c r="H3" s="39"/>
      <c r="I3" s="12"/>
      <c r="J3" s="39"/>
      <c r="K3" s="4"/>
      <c r="L3" s="4"/>
      <c r="M3" s="4"/>
      <c r="N3" s="4"/>
      <c r="O3" s="4"/>
      <c r="P3" s="4"/>
      <c r="Q3" s="4"/>
      <c r="R3" s="4"/>
      <c r="S3" s="4"/>
      <c r="T3" s="4"/>
      <c r="U3" s="4"/>
      <c r="V3" s="4"/>
      <c r="W3" s="4"/>
    </row>
    <row r="4" spans="1:23" ht="22.15" customHeight="1" x14ac:dyDescent="0.25">
      <c r="A4" s="4"/>
      <c r="B4" s="39"/>
      <c r="C4" s="75" t="s">
        <v>231</v>
      </c>
      <c r="D4" s="75"/>
      <c r="E4" s="75"/>
      <c r="F4" s="75"/>
      <c r="G4" s="47"/>
      <c r="H4" s="47"/>
      <c r="I4" s="47"/>
      <c r="J4" s="47"/>
      <c r="K4" s="4"/>
      <c r="L4" s="4"/>
      <c r="M4" s="4"/>
      <c r="N4" s="4"/>
      <c r="O4" s="4"/>
      <c r="P4" s="4"/>
      <c r="Q4" s="4"/>
      <c r="R4" s="4"/>
      <c r="S4" s="4"/>
      <c r="T4" s="4"/>
      <c r="U4" s="4"/>
      <c r="V4" s="4"/>
      <c r="W4" s="4"/>
    </row>
    <row r="5" spans="1:23" x14ac:dyDescent="0.25">
      <c r="A5" s="4"/>
      <c r="B5" s="4"/>
      <c r="C5" s="49"/>
      <c r="D5" s="39"/>
      <c r="E5" s="39"/>
      <c r="F5" s="5"/>
      <c r="G5" s="39"/>
      <c r="H5" s="4"/>
      <c r="I5" s="4"/>
      <c r="J5" s="4"/>
      <c r="K5" s="4"/>
      <c r="L5" s="4"/>
      <c r="M5" s="4"/>
      <c r="N5" s="4"/>
      <c r="O5" s="4"/>
      <c r="P5" s="4"/>
      <c r="Q5" s="4"/>
      <c r="R5" s="4"/>
      <c r="S5" s="4"/>
      <c r="T5" s="4"/>
      <c r="U5" s="4"/>
      <c r="V5" s="4"/>
      <c r="W5" s="4"/>
    </row>
    <row r="6" spans="1:23" x14ac:dyDescent="0.25">
      <c r="A6" s="4"/>
      <c r="B6" s="4"/>
      <c r="C6" s="49" t="s">
        <v>217</v>
      </c>
      <c r="D6" s="39"/>
      <c r="E6" s="39"/>
      <c r="F6" s="5"/>
      <c r="G6" s="39"/>
      <c r="H6" s="4"/>
      <c r="I6" s="4"/>
      <c r="J6" s="4"/>
      <c r="K6" s="4"/>
      <c r="L6" s="4"/>
      <c r="M6" s="4"/>
      <c r="N6" s="4"/>
      <c r="O6" s="4"/>
      <c r="P6" s="4"/>
      <c r="Q6" s="4"/>
      <c r="R6" s="4"/>
      <c r="S6" s="4"/>
      <c r="T6" s="4"/>
      <c r="U6" s="4"/>
      <c r="V6" s="4"/>
      <c r="W6" s="4"/>
    </row>
    <row r="7" spans="1:23" x14ac:dyDescent="0.25">
      <c r="A7" s="4"/>
      <c r="B7" s="4"/>
      <c r="C7" s="75" t="s">
        <v>318</v>
      </c>
      <c r="D7" s="75"/>
      <c r="E7" s="75"/>
      <c r="F7" s="47"/>
      <c r="G7" s="47"/>
      <c r="H7" s="47"/>
      <c r="I7" s="47"/>
      <c r="J7" s="47"/>
      <c r="K7" s="4"/>
      <c r="L7" s="4"/>
      <c r="M7" s="4"/>
      <c r="N7" s="4"/>
      <c r="O7" s="4"/>
      <c r="P7" s="4"/>
      <c r="Q7" s="4"/>
      <c r="R7" s="4"/>
      <c r="S7" s="4"/>
      <c r="T7" s="4"/>
      <c r="U7" s="4"/>
      <c r="V7" s="4"/>
      <c r="W7" s="4"/>
    </row>
    <row r="8" spans="1:23" x14ac:dyDescent="0.25">
      <c r="A8" s="4"/>
      <c r="B8" s="4"/>
      <c r="C8" s="49"/>
      <c r="D8" s="39"/>
      <c r="E8" s="39"/>
      <c r="F8" s="5"/>
      <c r="G8" s="39"/>
      <c r="H8" s="4"/>
      <c r="I8" s="4"/>
      <c r="J8" s="4"/>
      <c r="K8" s="4"/>
      <c r="L8" s="4"/>
      <c r="M8" s="4"/>
      <c r="N8" s="4"/>
      <c r="O8" s="4"/>
      <c r="P8" s="4"/>
      <c r="Q8" s="4"/>
      <c r="R8" s="4"/>
      <c r="S8" s="4"/>
      <c r="T8" s="4"/>
      <c r="U8" s="4"/>
      <c r="V8" s="4"/>
      <c r="W8" s="4"/>
    </row>
    <row r="9" spans="1:23" s="4" customFormat="1" ht="12.6" customHeight="1" x14ac:dyDescent="0.2">
      <c r="A9" s="1"/>
      <c r="B9" s="1"/>
      <c r="C9" s="2" t="s">
        <v>228</v>
      </c>
      <c r="D9" s="1"/>
      <c r="E9" s="1"/>
      <c r="F9" s="17"/>
      <c r="G9" s="13"/>
      <c r="H9" s="1"/>
      <c r="I9" s="1"/>
      <c r="J9" s="1"/>
      <c r="K9" s="1"/>
      <c r="L9" s="1"/>
      <c r="M9" s="1"/>
      <c r="N9" s="1"/>
      <c r="O9" s="1"/>
      <c r="P9" s="1"/>
      <c r="Q9" s="1"/>
      <c r="R9" s="1"/>
      <c r="S9" s="1"/>
      <c r="T9" s="1"/>
      <c r="U9" s="1"/>
      <c r="V9" s="1"/>
      <c r="W9" s="1"/>
    </row>
    <row r="10" spans="1:23" x14ac:dyDescent="0.25">
      <c r="A10" s="4"/>
      <c r="B10" s="4"/>
      <c r="C10" s="4"/>
      <c r="D10" s="4"/>
      <c r="E10" s="4"/>
      <c r="F10" s="5"/>
      <c r="G10" s="5"/>
      <c r="H10" s="4"/>
      <c r="I10" s="4"/>
      <c r="J10" s="4"/>
      <c r="K10" s="4"/>
      <c r="L10" s="4"/>
      <c r="M10" s="4"/>
      <c r="N10" s="4"/>
      <c r="O10" s="4"/>
      <c r="P10" s="4"/>
      <c r="Q10" s="4"/>
      <c r="R10" s="4"/>
      <c r="S10" s="4"/>
      <c r="T10" s="4"/>
      <c r="U10" s="4"/>
      <c r="V10" s="4"/>
      <c r="W10" s="4"/>
    </row>
    <row r="11" spans="1:23" x14ac:dyDescent="0.25">
      <c r="A11" s="4"/>
      <c r="B11" s="4"/>
      <c r="C11" s="48" t="s">
        <v>256</v>
      </c>
      <c r="D11" s="4"/>
      <c r="E11" s="4"/>
      <c r="F11" s="5"/>
      <c r="G11" s="44"/>
      <c r="H11" s="4"/>
      <c r="I11" s="4"/>
      <c r="J11" s="4"/>
      <c r="K11" s="4"/>
      <c r="L11" s="4"/>
      <c r="M11" s="4"/>
      <c r="N11" s="4"/>
      <c r="O11" s="4"/>
      <c r="P11" s="4"/>
      <c r="Q11" s="4"/>
      <c r="R11" s="4"/>
      <c r="S11" s="4"/>
      <c r="T11" s="4"/>
      <c r="U11" s="4"/>
      <c r="V11" s="4"/>
      <c r="W11" s="4"/>
    </row>
    <row r="12" spans="1:23" x14ac:dyDescent="0.25">
      <c r="A12" s="4"/>
      <c r="B12" s="4"/>
      <c r="C12" s="9" t="s">
        <v>1</v>
      </c>
      <c r="D12" s="6" t="s">
        <v>199</v>
      </c>
      <c r="E12" s="70"/>
      <c r="F12" s="5"/>
      <c r="G12" s="14" t="s">
        <v>331</v>
      </c>
      <c r="H12" s="4"/>
      <c r="I12" s="4"/>
      <c r="J12" s="4"/>
      <c r="K12" s="4"/>
      <c r="L12" s="4"/>
      <c r="M12" s="4"/>
      <c r="N12" s="4"/>
      <c r="O12" s="4"/>
      <c r="P12" s="4"/>
      <c r="Q12" s="4"/>
      <c r="R12" s="4"/>
      <c r="S12" s="4"/>
      <c r="T12" s="4"/>
      <c r="U12" s="4"/>
      <c r="V12" s="4"/>
      <c r="W12" s="4"/>
    </row>
    <row r="13" spans="1:23" x14ac:dyDescent="0.25">
      <c r="A13" s="4"/>
      <c r="B13" s="4"/>
      <c r="C13" s="9" t="s">
        <v>3</v>
      </c>
      <c r="D13" s="6" t="s">
        <v>200</v>
      </c>
      <c r="E13" s="70"/>
      <c r="F13" s="5"/>
      <c r="G13" s="14"/>
      <c r="H13" s="4"/>
      <c r="I13" s="4"/>
      <c r="J13" s="4"/>
      <c r="K13" s="4"/>
      <c r="L13" s="4"/>
      <c r="M13" s="4"/>
      <c r="N13" s="4"/>
      <c r="O13" s="4"/>
      <c r="P13" s="4"/>
      <c r="Q13" s="4"/>
      <c r="R13" s="4"/>
      <c r="S13" s="4"/>
      <c r="T13" s="4"/>
      <c r="U13" s="4"/>
      <c r="V13" s="4"/>
      <c r="W13" s="4"/>
    </row>
    <row r="14" spans="1:23" x14ac:dyDescent="0.25">
      <c r="A14" s="4"/>
      <c r="B14" s="4"/>
      <c r="C14" s="9" t="s">
        <v>2</v>
      </c>
      <c r="D14" s="6" t="s">
        <v>201</v>
      </c>
      <c r="E14" s="70"/>
      <c r="F14" s="5"/>
      <c r="G14" s="44"/>
      <c r="H14" s="4"/>
      <c r="I14" s="4"/>
      <c r="J14" s="4"/>
      <c r="K14" s="4"/>
      <c r="L14" s="4"/>
      <c r="M14" s="4"/>
      <c r="N14" s="4"/>
      <c r="O14" s="4"/>
      <c r="P14" s="4"/>
      <c r="Q14" s="4"/>
      <c r="R14" s="4"/>
      <c r="S14" s="4"/>
      <c r="T14" s="4"/>
      <c r="U14" s="4"/>
      <c r="V14" s="4"/>
      <c r="W14" s="4"/>
    </row>
    <row r="15" spans="1:23" x14ac:dyDescent="0.25">
      <c r="A15" s="4"/>
      <c r="B15" s="4"/>
      <c r="C15" s="9" t="s">
        <v>334</v>
      </c>
      <c r="D15" s="6"/>
      <c r="E15" s="70"/>
      <c r="F15" s="5"/>
      <c r="G15" s="14"/>
      <c r="H15" s="4"/>
      <c r="I15" s="4"/>
      <c r="J15" s="4"/>
      <c r="K15" s="4"/>
      <c r="L15" s="4"/>
      <c r="M15" s="4"/>
      <c r="N15" s="4"/>
      <c r="O15" s="4"/>
      <c r="P15" s="4"/>
      <c r="Q15" s="4"/>
      <c r="R15" s="4"/>
      <c r="S15" s="4"/>
      <c r="T15" s="4"/>
      <c r="U15" s="4"/>
      <c r="V15" s="4"/>
      <c r="W15" s="4"/>
    </row>
    <row r="16" spans="1:23" x14ac:dyDescent="0.25">
      <c r="A16" s="4"/>
      <c r="B16" s="4"/>
      <c r="C16" s="9"/>
      <c r="D16" s="6"/>
      <c r="E16" s="5"/>
      <c r="F16" s="4"/>
      <c r="G16" s="14"/>
      <c r="H16" s="4"/>
      <c r="I16" s="4"/>
      <c r="J16" s="4"/>
      <c r="K16" s="4"/>
      <c r="L16" s="4"/>
      <c r="M16" s="4"/>
      <c r="N16" s="4"/>
      <c r="O16" s="4"/>
      <c r="P16" s="4"/>
      <c r="Q16" s="4"/>
      <c r="R16" s="4"/>
      <c r="S16" s="4"/>
      <c r="T16" s="4"/>
      <c r="U16" s="4"/>
      <c r="V16" s="4"/>
      <c r="W16" s="4"/>
    </row>
    <row r="17" spans="1:23" x14ac:dyDescent="0.25">
      <c r="A17" s="4"/>
      <c r="B17" s="4"/>
      <c r="C17" s="9" t="s">
        <v>164</v>
      </c>
      <c r="D17" s="6" t="s">
        <v>4</v>
      </c>
      <c r="E17" s="70"/>
      <c r="F17" s="4"/>
      <c r="G17" s="14"/>
      <c r="H17" s="4"/>
      <c r="I17" s="4"/>
      <c r="J17" s="4"/>
      <c r="K17" s="4"/>
      <c r="L17" s="4"/>
      <c r="M17" s="4"/>
      <c r="N17" s="4"/>
      <c r="O17" s="4"/>
      <c r="P17" s="4"/>
      <c r="Q17" s="4"/>
      <c r="R17" s="4"/>
      <c r="S17" s="4"/>
      <c r="T17" s="4"/>
      <c r="U17" s="4"/>
      <c r="V17" s="4"/>
      <c r="W17" s="4"/>
    </row>
    <row r="18" spans="1:23" x14ac:dyDescent="0.25">
      <c r="A18" s="4"/>
      <c r="B18" s="4"/>
      <c r="C18" s="9" t="s">
        <v>165</v>
      </c>
      <c r="D18" s="6" t="s">
        <v>4</v>
      </c>
      <c r="E18" s="70"/>
      <c r="F18" s="4"/>
      <c r="G18" s="14"/>
      <c r="H18" s="4"/>
      <c r="I18" s="4"/>
      <c r="J18" s="4"/>
      <c r="K18" s="4"/>
      <c r="L18" s="4"/>
      <c r="M18" s="4"/>
      <c r="N18" s="4"/>
      <c r="O18" s="4"/>
      <c r="P18" s="4"/>
      <c r="Q18" s="4"/>
      <c r="R18" s="4"/>
      <c r="S18" s="4"/>
      <c r="T18" s="4"/>
      <c r="U18" s="4"/>
      <c r="V18" s="4"/>
      <c r="W18" s="4"/>
    </row>
    <row r="19" spans="1:23" x14ac:dyDescent="0.25">
      <c r="A19" s="4"/>
      <c r="B19" s="4"/>
      <c r="C19" s="4"/>
      <c r="D19" s="6"/>
      <c r="E19" s="4"/>
      <c r="F19" s="4"/>
      <c r="G19" s="14"/>
      <c r="H19" s="4"/>
      <c r="I19" s="4"/>
      <c r="J19" s="4"/>
      <c r="K19" s="4"/>
      <c r="L19" s="4"/>
      <c r="M19" s="4"/>
      <c r="N19" s="4"/>
      <c r="O19" s="4"/>
      <c r="P19" s="4"/>
      <c r="Q19" s="4"/>
      <c r="R19" s="4"/>
      <c r="S19" s="4"/>
      <c r="T19" s="4"/>
      <c r="U19" s="4"/>
      <c r="V19" s="4"/>
      <c r="W19" s="4"/>
    </row>
    <row r="20" spans="1:23" ht="33.6" customHeight="1" x14ac:dyDescent="0.25">
      <c r="A20" s="4"/>
      <c r="B20" s="4"/>
      <c r="C20" s="48" t="s">
        <v>210</v>
      </c>
      <c r="D20" s="6"/>
      <c r="E20" s="4"/>
      <c r="F20" s="4"/>
      <c r="G20" s="14" t="s">
        <v>232</v>
      </c>
      <c r="H20" s="4"/>
      <c r="I20" s="4"/>
      <c r="J20" s="4"/>
      <c r="K20" s="4"/>
      <c r="L20" s="4"/>
      <c r="M20" s="4"/>
      <c r="N20" s="4"/>
      <c r="O20" s="4"/>
      <c r="P20" s="4"/>
      <c r="Q20" s="4"/>
      <c r="R20" s="4"/>
      <c r="S20" s="4"/>
      <c r="T20" s="4"/>
      <c r="U20" s="4"/>
      <c r="V20" s="4"/>
      <c r="W20" s="4"/>
    </row>
    <row r="21" spans="1:23" ht="24" customHeight="1" x14ac:dyDescent="0.25">
      <c r="A21" s="4"/>
      <c r="B21" s="4"/>
      <c r="C21" s="9" t="s">
        <v>20</v>
      </c>
      <c r="D21" s="6" t="s">
        <v>77</v>
      </c>
      <c r="E21" s="70"/>
      <c r="F21" s="4"/>
      <c r="G21" s="47" t="s">
        <v>209</v>
      </c>
      <c r="H21" s="4"/>
      <c r="I21" s="4"/>
      <c r="J21" s="4"/>
      <c r="K21" s="4"/>
      <c r="L21" s="4"/>
      <c r="M21" s="4"/>
      <c r="N21" s="4"/>
      <c r="O21" s="4"/>
      <c r="P21" s="4"/>
      <c r="Q21" s="4"/>
      <c r="R21" s="4"/>
      <c r="S21" s="4"/>
      <c r="T21" s="4"/>
      <c r="U21" s="4"/>
      <c r="V21" s="4"/>
      <c r="W21" s="4"/>
    </row>
    <row r="22" spans="1:23" ht="22.5" x14ac:dyDescent="0.25">
      <c r="A22" s="4"/>
      <c r="B22" s="4"/>
      <c r="C22" s="9" t="s">
        <v>75</v>
      </c>
      <c r="D22" s="6" t="s">
        <v>77</v>
      </c>
      <c r="E22" s="70"/>
      <c r="F22" s="4"/>
      <c r="G22" s="47" t="s">
        <v>209</v>
      </c>
      <c r="H22" s="4"/>
      <c r="I22" s="4"/>
      <c r="J22" s="4"/>
      <c r="K22" s="4"/>
      <c r="L22" s="4"/>
      <c r="M22" s="4"/>
      <c r="N22" s="4"/>
      <c r="O22" s="4"/>
      <c r="P22" s="4"/>
      <c r="Q22" s="4"/>
      <c r="R22" s="4"/>
      <c r="S22" s="4"/>
      <c r="T22" s="4"/>
      <c r="U22" s="4"/>
      <c r="V22" s="4"/>
      <c r="W22" s="4"/>
    </row>
    <row r="23" spans="1:23" ht="22.5" x14ac:dyDescent="0.25">
      <c r="A23" s="4"/>
      <c r="B23" s="4"/>
      <c r="C23" s="9" t="s">
        <v>52</v>
      </c>
      <c r="D23" s="6" t="s">
        <v>77</v>
      </c>
      <c r="E23" s="70"/>
      <c r="F23" s="4"/>
      <c r="G23" s="47" t="s">
        <v>209</v>
      </c>
      <c r="H23" s="4"/>
      <c r="I23" s="4"/>
      <c r="J23" s="4"/>
      <c r="K23" s="4"/>
      <c r="L23" s="4"/>
      <c r="M23" s="4"/>
      <c r="N23" s="4"/>
      <c r="O23" s="4"/>
      <c r="P23" s="4"/>
      <c r="Q23" s="4"/>
      <c r="R23" s="4"/>
      <c r="S23" s="4"/>
      <c r="T23" s="4"/>
      <c r="U23" s="4"/>
      <c r="V23" s="4"/>
      <c r="W23" s="4"/>
    </row>
    <row r="24" spans="1:23" ht="22.5" x14ac:dyDescent="0.25">
      <c r="A24" s="4"/>
      <c r="B24" s="4"/>
      <c r="C24" s="9" t="s">
        <v>63</v>
      </c>
      <c r="D24" s="6" t="s">
        <v>77</v>
      </c>
      <c r="E24" s="70"/>
      <c r="F24" s="4"/>
      <c r="G24" s="47" t="s">
        <v>209</v>
      </c>
      <c r="H24" s="4"/>
      <c r="I24" s="4"/>
      <c r="J24" s="4"/>
      <c r="K24" s="4"/>
      <c r="L24" s="4"/>
      <c r="M24" s="4"/>
      <c r="N24" s="4"/>
      <c r="O24" s="4"/>
      <c r="P24" s="4"/>
      <c r="Q24" s="4"/>
      <c r="R24" s="4"/>
      <c r="S24" s="4"/>
      <c r="T24" s="4"/>
      <c r="U24" s="4"/>
      <c r="V24" s="4"/>
      <c r="W24" s="4"/>
    </row>
    <row r="25" spans="1:23" x14ac:dyDescent="0.25">
      <c r="A25" s="4"/>
      <c r="B25" s="4"/>
      <c r="C25" s="9"/>
      <c r="D25" s="6"/>
      <c r="E25" s="4"/>
      <c r="F25" s="4"/>
      <c r="G25" s="14"/>
      <c r="H25" s="4"/>
      <c r="I25" s="4"/>
      <c r="J25" s="4"/>
      <c r="K25" s="4"/>
      <c r="L25" s="4"/>
      <c r="M25" s="4"/>
      <c r="N25" s="4"/>
      <c r="O25" s="4"/>
      <c r="P25" s="4"/>
      <c r="Q25" s="4"/>
      <c r="R25" s="4"/>
      <c r="S25" s="4"/>
      <c r="T25" s="4"/>
      <c r="U25" s="4"/>
      <c r="V25" s="4"/>
      <c r="W25" s="4"/>
    </row>
    <row r="26" spans="1:23" s="4" customFormat="1" ht="12.6" customHeight="1" x14ac:dyDescent="0.2">
      <c r="A26" s="1"/>
      <c r="B26" s="1"/>
      <c r="C26" s="2" t="s">
        <v>80</v>
      </c>
      <c r="D26" s="51"/>
      <c r="E26" s="1"/>
      <c r="F26" s="3"/>
      <c r="G26" s="45"/>
      <c r="H26" s="1"/>
      <c r="I26" s="1"/>
      <c r="J26" s="1"/>
      <c r="K26" s="1"/>
      <c r="L26" s="1"/>
      <c r="M26" s="1"/>
      <c r="N26" s="1"/>
      <c r="O26" s="1"/>
      <c r="P26" s="1"/>
      <c r="Q26" s="1"/>
      <c r="R26" s="1"/>
      <c r="S26" s="1"/>
      <c r="T26" s="1"/>
      <c r="U26" s="1"/>
      <c r="V26" s="1"/>
      <c r="W26" s="1"/>
    </row>
    <row r="27" spans="1:23" x14ac:dyDescent="0.25">
      <c r="A27" s="4"/>
      <c r="B27" s="4"/>
      <c r="C27" s="9"/>
      <c r="D27" s="6"/>
      <c r="E27" s="4"/>
      <c r="F27" s="4"/>
      <c r="G27" s="14"/>
      <c r="H27" s="4"/>
      <c r="I27" s="4"/>
      <c r="J27" s="4"/>
      <c r="K27" s="4"/>
      <c r="L27" s="4"/>
      <c r="M27" s="4"/>
      <c r="N27" s="4"/>
      <c r="O27" s="4"/>
      <c r="P27" s="4"/>
      <c r="Q27" s="4"/>
      <c r="R27" s="4"/>
      <c r="S27" s="4"/>
      <c r="T27" s="4"/>
      <c r="U27" s="4"/>
      <c r="V27" s="4"/>
      <c r="W27" s="4"/>
    </row>
    <row r="28" spans="1:23" x14ac:dyDescent="0.25">
      <c r="A28" s="4"/>
      <c r="B28" s="4"/>
      <c r="C28" s="12" t="s">
        <v>166</v>
      </c>
      <c r="D28" s="6"/>
      <c r="E28" s="4"/>
      <c r="F28" s="4"/>
      <c r="G28" s="14"/>
      <c r="H28" s="4"/>
      <c r="I28" s="4"/>
      <c r="J28" s="4"/>
      <c r="K28" s="4"/>
      <c r="L28" s="4"/>
      <c r="M28" s="4"/>
      <c r="N28" s="4"/>
      <c r="O28" s="4"/>
      <c r="P28" s="4"/>
      <c r="Q28" s="4"/>
      <c r="R28" s="4"/>
      <c r="S28" s="4"/>
      <c r="T28" s="4"/>
      <c r="U28" s="4"/>
      <c r="V28" s="4"/>
      <c r="W28" s="4"/>
    </row>
    <row r="29" spans="1:23" ht="23.25" x14ac:dyDescent="0.25">
      <c r="A29" s="4"/>
      <c r="B29" s="4"/>
      <c r="C29" s="9" t="s">
        <v>82</v>
      </c>
      <c r="D29" s="6" t="s">
        <v>77</v>
      </c>
      <c r="E29" s="70"/>
      <c r="F29" s="33"/>
      <c r="G29" s="14" t="s">
        <v>233</v>
      </c>
      <c r="H29" s="4"/>
      <c r="I29" s="4"/>
      <c r="J29" s="4"/>
      <c r="K29" s="4"/>
      <c r="L29" s="4"/>
      <c r="M29" s="4"/>
      <c r="N29" s="4"/>
      <c r="O29" s="4"/>
      <c r="P29" s="4"/>
      <c r="Q29" s="4"/>
      <c r="R29" s="4"/>
      <c r="S29" s="4"/>
      <c r="T29" s="4"/>
      <c r="U29" s="4"/>
      <c r="V29" s="4"/>
      <c r="W29" s="4"/>
    </row>
    <row r="30" spans="1:23" x14ac:dyDescent="0.25">
      <c r="A30" s="4">
        <f>E29</f>
        <v>0</v>
      </c>
      <c r="B30" s="4"/>
      <c r="C30" s="9" t="s">
        <v>83</v>
      </c>
      <c r="D30" s="6" t="s">
        <v>4</v>
      </c>
      <c r="E30" s="70"/>
      <c r="F30" s="33"/>
      <c r="G30" s="14"/>
      <c r="H30" s="4"/>
      <c r="I30" s="4"/>
      <c r="J30" s="4"/>
      <c r="K30" s="4"/>
      <c r="L30" s="4"/>
      <c r="M30" s="4"/>
      <c r="N30" s="4"/>
      <c r="O30" s="4"/>
      <c r="P30" s="4"/>
      <c r="Q30" s="4"/>
      <c r="R30" s="4"/>
      <c r="S30" s="4"/>
      <c r="T30" s="4"/>
      <c r="U30" s="4"/>
      <c r="V30" s="4"/>
      <c r="W30" s="4"/>
    </row>
    <row r="31" spans="1:23" x14ac:dyDescent="0.25">
      <c r="A31" s="4">
        <f>E29</f>
        <v>0</v>
      </c>
      <c r="B31" s="4"/>
      <c r="C31" s="9" t="s">
        <v>204</v>
      </c>
      <c r="D31" s="6" t="s">
        <v>84</v>
      </c>
      <c r="E31" s="70"/>
      <c r="F31" s="33"/>
      <c r="G31" s="14"/>
      <c r="H31" s="4"/>
      <c r="I31" s="4"/>
      <c r="J31" s="4"/>
      <c r="K31" s="4"/>
      <c r="L31" s="4"/>
      <c r="M31" s="4"/>
      <c r="N31" s="4"/>
      <c r="O31" s="4"/>
      <c r="P31" s="4"/>
      <c r="Q31" s="4"/>
      <c r="R31" s="4"/>
      <c r="S31" s="4"/>
      <c r="T31" s="4"/>
      <c r="U31" s="4"/>
      <c r="V31" s="4"/>
      <c r="W31" s="4"/>
    </row>
    <row r="32" spans="1:23" x14ac:dyDescent="0.25">
      <c r="A32" s="4"/>
      <c r="B32" s="4"/>
      <c r="C32" s="9"/>
      <c r="D32" s="6"/>
      <c r="E32" s="4"/>
      <c r="F32" s="4"/>
      <c r="G32" s="14"/>
      <c r="H32" s="4"/>
      <c r="I32" s="4"/>
      <c r="J32" s="4"/>
      <c r="K32" s="4"/>
      <c r="L32" s="4"/>
      <c r="M32" s="4"/>
      <c r="N32" s="4"/>
      <c r="O32" s="4"/>
      <c r="P32" s="4"/>
      <c r="Q32" s="4"/>
      <c r="R32" s="4"/>
      <c r="S32" s="4"/>
      <c r="T32" s="4"/>
      <c r="U32" s="4"/>
      <c r="V32" s="4"/>
      <c r="W32" s="4"/>
    </row>
    <row r="33" spans="1:23" x14ac:dyDescent="0.25">
      <c r="A33" s="4"/>
      <c r="B33" s="4"/>
      <c r="C33" s="12" t="s">
        <v>78</v>
      </c>
      <c r="D33" s="6"/>
      <c r="E33" s="4"/>
      <c r="F33" s="4"/>
      <c r="G33" s="14"/>
      <c r="H33" s="4"/>
      <c r="I33" s="4"/>
      <c r="J33" s="4"/>
      <c r="K33" s="4"/>
      <c r="L33" s="4"/>
      <c r="M33" s="4"/>
      <c r="N33" s="4"/>
      <c r="O33" s="4"/>
      <c r="P33" s="4"/>
      <c r="Q33" s="4"/>
      <c r="R33" s="4"/>
      <c r="S33" s="4"/>
      <c r="T33" s="4"/>
      <c r="U33" s="4"/>
      <c r="V33" s="4"/>
      <c r="W33" s="4"/>
    </row>
    <row r="34" spans="1:23" ht="23.25" x14ac:dyDescent="0.25">
      <c r="A34" s="4"/>
      <c r="B34" s="4"/>
      <c r="C34" s="9" t="s">
        <v>167</v>
      </c>
      <c r="D34" s="6" t="s">
        <v>77</v>
      </c>
      <c r="E34" s="70"/>
      <c r="F34" s="33"/>
      <c r="G34" s="14" t="s">
        <v>202</v>
      </c>
      <c r="H34" s="4"/>
      <c r="I34" s="4"/>
      <c r="J34" s="4"/>
      <c r="K34" s="4"/>
      <c r="L34" s="4"/>
      <c r="M34" s="4"/>
      <c r="N34" s="4"/>
      <c r="O34" s="4"/>
      <c r="P34" s="4"/>
      <c r="Q34" s="4"/>
      <c r="R34" s="4"/>
      <c r="S34" s="4"/>
      <c r="T34" s="4"/>
      <c r="U34" s="4"/>
      <c r="V34" s="4"/>
      <c r="W34" s="4"/>
    </row>
    <row r="35" spans="1:23" x14ac:dyDescent="0.25">
      <c r="A35" s="4">
        <f>inf_poziom</f>
        <v>0</v>
      </c>
      <c r="B35" s="4"/>
      <c r="C35" s="9" t="s">
        <v>79</v>
      </c>
      <c r="D35" s="6"/>
      <c r="E35" s="70"/>
      <c r="F35" s="33"/>
      <c r="G35" s="14"/>
      <c r="H35" s="4"/>
      <c r="I35" s="4"/>
      <c r="J35" s="4"/>
      <c r="K35" s="4"/>
      <c r="L35" s="4"/>
      <c r="M35" s="4"/>
      <c r="N35" s="4"/>
      <c r="O35" s="4"/>
      <c r="P35" s="4"/>
      <c r="Q35" s="4"/>
      <c r="R35" s="4"/>
      <c r="S35" s="4"/>
      <c r="T35" s="4"/>
      <c r="U35" s="4"/>
      <c r="V35" s="4"/>
      <c r="W35" s="4"/>
    </row>
    <row r="36" spans="1:23" x14ac:dyDescent="0.25">
      <c r="A36" s="4"/>
      <c r="B36" s="4"/>
      <c r="C36" s="9"/>
      <c r="D36" s="6"/>
      <c r="E36" s="4"/>
      <c r="F36" s="4"/>
      <c r="G36" s="14"/>
      <c r="H36" s="4"/>
      <c r="I36" s="4"/>
      <c r="J36" s="4"/>
      <c r="K36" s="4"/>
      <c r="L36" s="4"/>
      <c r="M36" s="4"/>
      <c r="N36" s="4"/>
      <c r="O36" s="4"/>
      <c r="P36" s="4"/>
      <c r="Q36" s="4"/>
      <c r="R36" s="4"/>
      <c r="S36" s="4"/>
      <c r="T36" s="4"/>
      <c r="U36" s="4"/>
      <c r="V36" s="4"/>
      <c r="W36" s="4"/>
    </row>
    <row r="37" spans="1:23" x14ac:dyDescent="0.25">
      <c r="A37" s="4"/>
      <c r="B37" s="4"/>
      <c r="C37" s="12" t="s">
        <v>81</v>
      </c>
      <c r="D37" s="6"/>
      <c r="E37" s="4"/>
      <c r="F37" s="4"/>
      <c r="G37" s="14"/>
      <c r="H37" s="4"/>
      <c r="I37" s="4"/>
      <c r="J37" s="4"/>
      <c r="K37" s="4"/>
      <c r="L37" s="4"/>
      <c r="M37" s="4"/>
      <c r="N37" s="4"/>
      <c r="O37" s="4"/>
      <c r="P37" s="4"/>
      <c r="Q37" s="4"/>
      <c r="R37" s="4"/>
      <c r="S37" s="4"/>
      <c r="T37" s="4"/>
      <c r="U37" s="4"/>
      <c r="V37" s="4"/>
      <c r="W37" s="4"/>
    </row>
    <row r="38" spans="1:23" ht="23.25" x14ac:dyDescent="0.25">
      <c r="A38" s="4"/>
      <c r="B38" s="4"/>
      <c r="C38" s="9" t="s">
        <v>167</v>
      </c>
      <c r="D38" s="6" t="s">
        <v>77</v>
      </c>
      <c r="E38" s="70"/>
      <c r="F38" s="4"/>
      <c r="G38" s="14" t="s">
        <v>202</v>
      </c>
      <c r="H38" s="4"/>
      <c r="I38" s="4"/>
      <c r="J38" s="4"/>
      <c r="K38" s="4"/>
      <c r="L38" s="4"/>
      <c r="M38" s="4"/>
      <c r="N38" s="4"/>
      <c r="O38" s="4"/>
      <c r="P38" s="4"/>
      <c r="Q38" s="4"/>
      <c r="R38" s="4"/>
      <c r="S38" s="4"/>
      <c r="T38" s="4"/>
      <c r="U38" s="4"/>
      <c r="V38" s="4"/>
      <c r="W38" s="4"/>
    </row>
    <row r="39" spans="1:23" x14ac:dyDescent="0.25">
      <c r="A39" s="4">
        <f>inf_pion</f>
        <v>0</v>
      </c>
      <c r="B39" s="4"/>
      <c r="C39" s="9" t="s">
        <v>79</v>
      </c>
      <c r="D39" s="6"/>
      <c r="E39" s="70"/>
      <c r="F39" s="4"/>
      <c r="G39" s="14"/>
      <c r="H39" s="4"/>
      <c r="I39" s="4"/>
      <c r="J39" s="4"/>
      <c r="K39" s="4"/>
      <c r="L39" s="4"/>
      <c r="M39" s="4"/>
      <c r="N39" s="4"/>
      <c r="O39" s="4"/>
      <c r="P39" s="4"/>
      <c r="Q39" s="4"/>
      <c r="R39" s="4"/>
      <c r="S39" s="4"/>
      <c r="T39" s="4"/>
      <c r="U39" s="4"/>
      <c r="V39" s="4"/>
      <c r="W39" s="4"/>
    </row>
    <row r="40" spans="1:23" x14ac:dyDescent="0.25">
      <c r="A40" s="4"/>
      <c r="B40" s="4"/>
      <c r="C40" s="9"/>
      <c r="D40" s="6"/>
      <c r="E40" s="4"/>
      <c r="F40" s="4"/>
      <c r="G40" s="14"/>
      <c r="H40" s="4"/>
      <c r="I40" s="4"/>
      <c r="J40" s="4"/>
      <c r="K40" s="4"/>
      <c r="L40" s="4"/>
      <c r="M40" s="4"/>
      <c r="N40" s="4"/>
      <c r="O40" s="4"/>
      <c r="P40" s="4"/>
      <c r="Q40" s="4"/>
      <c r="R40" s="4"/>
      <c r="S40" s="4"/>
      <c r="T40" s="4"/>
      <c r="U40" s="4"/>
      <c r="V40" s="4"/>
      <c r="W40" s="4"/>
    </row>
    <row r="41" spans="1:23" x14ac:dyDescent="0.25">
      <c r="A41" s="4"/>
      <c r="B41" s="4"/>
      <c r="C41" s="12" t="s">
        <v>168</v>
      </c>
      <c r="D41" s="6"/>
      <c r="E41" s="4"/>
      <c r="F41" s="4"/>
      <c r="G41" s="14"/>
      <c r="H41" s="4"/>
      <c r="I41" s="4"/>
      <c r="J41" s="4"/>
      <c r="K41" s="4"/>
      <c r="L41" s="4"/>
      <c r="M41" s="4"/>
      <c r="N41" s="4"/>
      <c r="O41" s="4"/>
      <c r="P41" s="4"/>
      <c r="Q41" s="4"/>
      <c r="R41" s="4"/>
      <c r="S41" s="4"/>
      <c r="T41" s="4"/>
      <c r="U41" s="4"/>
      <c r="V41" s="4"/>
      <c r="W41" s="4"/>
    </row>
    <row r="42" spans="1:23" ht="33" customHeight="1" x14ac:dyDescent="0.25">
      <c r="A42" s="4"/>
      <c r="B42" s="4"/>
      <c r="C42" s="9" t="s">
        <v>26</v>
      </c>
      <c r="D42" s="6" t="s">
        <v>77</v>
      </c>
      <c r="E42" s="70"/>
      <c r="F42" s="33"/>
      <c r="G42" s="14" t="s">
        <v>234</v>
      </c>
      <c r="H42" s="4"/>
      <c r="I42" s="4"/>
      <c r="J42" s="4"/>
      <c r="K42" s="4"/>
      <c r="L42" s="4"/>
      <c r="M42" s="4"/>
      <c r="N42" s="4"/>
      <c r="O42" s="4"/>
      <c r="P42" s="4"/>
      <c r="Q42" s="4"/>
      <c r="R42" s="4"/>
      <c r="S42" s="4"/>
      <c r="T42" s="4"/>
      <c r="U42" s="4"/>
      <c r="V42" s="4"/>
      <c r="W42" s="4"/>
    </row>
    <row r="43" spans="1:23" x14ac:dyDescent="0.25">
      <c r="A43" s="4"/>
      <c r="B43" s="4"/>
      <c r="C43" s="9" t="s">
        <v>88</v>
      </c>
      <c r="D43" s="6" t="s">
        <v>4</v>
      </c>
      <c r="E43" s="70"/>
      <c r="F43" s="4"/>
      <c r="G43" s="14"/>
      <c r="H43" s="4"/>
      <c r="I43" s="4"/>
      <c r="J43" s="4"/>
      <c r="K43" s="4"/>
      <c r="L43" s="4"/>
      <c r="M43" s="4"/>
      <c r="N43" s="4"/>
      <c r="O43" s="4"/>
      <c r="P43" s="4"/>
      <c r="Q43" s="4"/>
      <c r="R43" s="4"/>
      <c r="S43" s="4"/>
      <c r="T43" s="4"/>
      <c r="U43" s="4"/>
      <c r="V43" s="4"/>
      <c r="W43" s="4"/>
    </row>
    <row r="44" spans="1:23" hidden="1" x14ac:dyDescent="0.25">
      <c r="A44" s="4">
        <f>1-ktb_sw</f>
        <v>1</v>
      </c>
      <c r="B44" s="4"/>
      <c r="C44" s="9" t="s">
        <v>107</v>
      </c>
      <c r="D44" s="6" t="s">
        <v>96</v>
      </c>
      <c r="E44" s="70"/>
      <c r="F44" s="4"/>
      <c r="G44" s="14"/>
      <c r="H44" s="4"/>
      <c r="I44" s="4"/>
      <c r="J44" s="4"/>
      <c r="K44" s="4"/>
      <c r="L44" s="4"/>
      <c r="M44" s="4"/>
      <c r="N44" s="4"/>
      <c r="O44" s="4"/>
      <c r="P44" s="4"/>
      <c r="Q44" s="4"/>
      <c r="R44" s="4"/>
      <c r="S44" s="4"/>
      <c r="T44" s="4"/>
      <c r="U44" s="4"/>
      <c r="V44" s="4"/>
      <c r="W44" s="4"/>
    </row>
    <row r="45" spans="1:23" x14ac:dyDescent="0.25">
      <c r="A45" s="4"/>
      <c r="B45" s="4"/>
      <c r="C45" s="9"/>
      <c r="D45" s="6"/>
      <c r="E45" s="4"/>
      <c r="F45" s="4"/>
      <c r="G45" s="14"/>
      <c r="H45" s="4"/>
      <c r="I45" s="4"/>
      <c r="J45" s="4"/>
      <c r="K45" s="4"/>
      <c r="L45" s="4"/>
      <c r="M45" s="4"/>
      <c r="N45" s="4"/>
      <c r="O45" s="4"/>
      <c r="P45" s="4"/>
      <c r="Q45" s="4"/>
      <c r="R45" s="4"/>
      <c r="S45" s="4"/>
      <c r="T45" s="4"/>
      <c r="U45" s="4"/>
      <c r="V45" s="4"/>
      <c r="W45" s="4"/>
    </row>
    <row r="46" spans="1:23" x14ac:dyDescent="0.25">
      <c r="A46" s="4"/>
      <c r="B46" s="4"/>
      <c r="C46" s="12" t="s">
        <v>85</v>
      </c>
      <c r="D46" s="6"/>
      <c r="E46" s="4"/>
      <c r="F46" s="4"/>
      <c r="G46" s="14"/>
      <c r="H46" s="4"/>
      <c r="I46" s="4"/>
      <c r="J46" s="4"/>
      <c r="K46" s="4"/>
      <c r="L46" s="4"/>
      <c r="M46" s="4"/>
      <c r="N46" s="4"/>
      <c r="O46" s="4"/>
      <c r="P46" s="4"/>
      <c r="Q46" s="4"/>
      <c r="R46" s="4"/>
      <c r="S46" s="4"/>
      <c r="T46" s="4"/>
      <c r="U46" s="4"/>
      <c r="V46" s="4"/>
      <c r="W46" s="4"/>
    </row>
    <row r="47" spans="1:23" ht="24.6" customHeight="1" x14ac:dyDescent="0.25">
      <c r="A47" s="4"/>
      <c r="B47" s="4"/>
      <c r="C47" s="9" t="s">
        <v>86</v>
      </c>
      <c r="D47" s="6" t="s">
        <v>87</v>
      </c>
      <c r="E47" s="71"/>
      <c r="F47" s="33"/>
      <c r="G47" s="14" t="s">
        <v>235</v>
      </c>
      <c r="H47" s="4"/>
      <c r="I47" s="4"/>
      <c r="J47" s="4"/>
      <c r="K47" s="4"/>
      <c r="L47" s="4"/>
      <c r="M47" s="4"/>
      <c r="N47" s="4"/>
      <c r="O47" s="4"/>
      <c r="P47" s="4"/>
      <c r="Q47" s="4"/>
      <c r="R47" s="4"/>
      <c r="S47" s="4"/>
      <c r="T47" s="4"/>
      <c r="U47" s="4"/>
      <c r="V47" s="4"/>
      <c r="W47" s="4"/>
    </row>
    <row r="48" spans="1:23" ht="43.9" customHeight="1" x14ac:dyDescent="0.25">
      <c r="A48" s="4"/>
      <c r="B48" s="4"/>
      <c r="C48" s="9" t="s">
        <v>169</v>
      </c>
      <c r="D48" s="6" t="s">
        <v>87</v>
      </c>
      <c r="E48" s="71"/>
      <c r="F48" s="33"/>
      <c r="G48" s="14" t="s">
        <v>319</v>
      </c>
      <c r="H48" s="4"/>
      <c r="I48" s="4"/>
      <c r="J48" s="4"/>
      <c r="K48" s="4"/>
      <c r="L48" s="4"/>
      <c r="M48" s="4"/>
      <c r="N48" s="4"/>
      <c r="O48" s="4"/>
      <c r="P48" s="4"/>
      <c r="Q48" s="4"/>
      <c r="R48" s="4"/>
      <c r="S48" s="4"/>
      <c r="T48" s="4"/>
      <c r="U48" s="4"/>
      <c r="V48" s="4"/>
      <c r="W48" s="4"/>
    </row>
    <row r="49" spans="1:23" x14ac:dyDescent="0.25">
      <c r="A49" s="4"/>
      <c r="B49" s="4"/>
      <c r="C49" s="9"/>
      <c r="D49" s="6"/>
      <c r="E49" s="4"/>
      <c r="F49" s="4"/>
      <c r="G49" s="14"/>
      <c r="H49" s="4"/>
      <c r="I49" s="4"/>
      <c r="J49" s="4"/>
      <c r="K49" s="4"/>
      <c r="L49" s="4"/>
      <c r="M49" s="4"/>
      <c r="N49" s="4"/>
      <c r="O49" s="4"/>
      <c r="P49" s="4"/>
      <c r="Q49" s="4"/>
      <c r="R49" s="4"/>
      <c r="S49" s="4"/>
      <c r="T49" s="4"/>
      <c r="U49" s="4"/>
      <c r="V49" s="4"/>
      <c r="W49" s="4"/>
    </row>
    <row r="50" spans="1:23" x14ac:dyDescent="0.25">
      <c r="A50" s="4"/>
      <c r="B50" s="4"/>
      <c r="C50" s="12" t="s">
        <v>95</v>
      </c>
      <c r="D50" s="6"/>
      <c r="E50" s="4"/>
      <c r="F50" s="4"/>
      <c r="G50" s="14"/>
      <c r="H50" s="4"/>
      <c r="I50" s="4"/>
      <c r="J50" s="4"/>
      <c r="K50" s="4"/>
      <c r="L50" s="4"/>
      <c r="M50" s="4"/>
      <c r="N50" s="4"/>
      <c r="O50" s="4"/>
      <c r="P50" s="4"/>
      <c r="Q50" s="4"/>
      <c r="R50" s="4"/>
      <c r="S50" s="4"/>
      <c r="T50" s="4"/>
      <c r="U50" s="4"/>
      <c r="V50" s="4"/>
      <c r="W50" s="4"/>
    </row>
    <row r="51" spans="1:23" x14ac:dyDescent="0.25">
      <c r="A51" s="4"/>
      <c r="B51" s="4"/>
      <c r="C51" s="9" t="s">
        <v>257</v>
      </c>
      <c r="D51" s="6" t="s">
        <v>201</v>
      </c>
      <c r="E51" s="7">
        <f>$E$12*$E$13*$E$14</f>
        <v>0</v>
      </c>
      <c r="F51" s="5"/>
      <c r="G51" s="46" t="s">
        <v>203</v>
      </c>
      <c r="H51" s="5"/>
      <c r="I51" s="5"/>
      <c r="J51" s="4"/>
      <c r="K51" s="4"/>
      <c r="L51" s="4"/>
      <c r="M51" s="4"/>
      <c r="N51" s="4"/>
      <c r="O51" s="4"/>
      <c r="P51" s="4"/>
      <c r="Q51" s="4"/>
      <c r="R51" s="4"/>
      <c r="S51" s="4"/>
      <c r="T51" s="4"/>
      <c r="U51" s="4"/>
      <c r="V51" s="4"/>
      <c r="W51" s="4"/>
    </row>
    <row r="52" spans="1:23" x14ac:dyDescent="0.25">
      <c r="A52" s="4"/>
      <c r="B52" s="4"/>
      <c r="C52" s="9" t="s">
        <v>258</v>
      </c>
      <c r="D52" s="6" t="s">
        <v>201</v>
      </c>
      <c r="E52" s="7">
        <f>$E$12*$E$13*$E$14*$E$47</f>
        <v>0</v>
      </c>
      <c r="F52" s="5"/>
      <c r="G52" s="46" t="s">
        <v>259</v>
      </c>
      <c r="H52" s="5"/>
      <c r="I52" s="5"/>
      <c r="J52" s="4"/>
      <c r="K52" s="4"/>
      <c r="L52" s="4"/>
      <c r="M52" s="4"/>
      <c r="N52" s="4"/>
      <c r="O52" s="4"/>
      <c r="P52" s="4"/>
      <c r="Q52" s="4"/>
      <c r="R52" s="4"/>
      <c r="S52" s="4"/>
      <c r="T52" s="4"/>
      <c r="U52" s="4"/>
      <c r="V52" s="4"/>
      <c r="W52" s="4"/>
    </row>
    <row r="53" spans="1:23" x14ac:dyDescent="0.25">
      <c r="A53" s="4"/>
      <c r="B53" s="4"/>
      <c r="C53" s="4"/>
      <c r="D53" s="6"/>
      <c r="E53" s="4"/>
      <c r="F53" s="5"/>
      <c r="G53" s="44"/>
      <c r="H53" s="5"/>
      <c r="I53" s="5"/>
      <c r="J53" s="4"/>
      <c r="K53" s="4"/>
      <c r="L53" s="4"/>
      <c r="M53" s="4"/>
      <c r="N53" s="4"/>
      <c r="O53" s="4"/>
      <c r="P53" s="4"/>
      <c r="Q53" s="4"/>
      <c r="R53" s="4"/>
      <c r="S53" s="4"/>
      <c r="T53" s="4"/>
      <c r="U53" s="4"/>
      <c r="V53" s="4"/>
      <c r="W53" s="4"/>
    </row>
    <row r="54" spans="1:23" ht="33.75" x14ac:dyDescent="0.25">
      <c r="A54" s="4"/>
      <c r="B54" s="4"/>
      <c r="C54" s="12" t="s">
        <v>93</v>
      </c>
      <c r="D54" s="6"/>
      <c r="E54" s="4"/>
      <c r="F54" s="4"/>
      <c r="G54" s="47" t="s">
        <v>236</v>
      </c>
      <c r="H54" s="4"/>
      <c r="I54" s="4"/>
      <c r="J54" s="4"/>
      <c r="K54" s="4"/>
      <c r="L54" s="4"/>
      <c r="M54" s="4"/>
      <c r="N54" s="4"/>
      <c r="O54" s="4"/>
      <c r="P54" s="4"/>
      <c r="Q54" s="4"/>
      <c r="R54" s="4"/>
      <c r="S54" s="4"/>
      <c r="T54" s="4"/>
      <c r="U54" s="4"/>
      <c r="V54" s="4"/>
      <c r="W54" s="4"/>
    </row>
    <row r="55" spans="1:23" ht="23.25" x14ac:dyDescent="0.25">
      <c r="A55" s="4"/>
      <c r="B55" s="4"/>
      <c r="C55" s="9" t="s">
        <v>92</v>
      </c>
      <c r="D55" s="6" t="str">
        <f>C54</f>
        <v>Budynkowe punkty dystrybucyjne</v>
      </c>
      <c r="E55" s="70"/>
      <c r="F55" s="19"/>
      <c r="G55" s="14" t="s">
        <v>237</v>
      </c>
      <c r="H55" s="4"/>
      <c r="I55" s="4"/>
      <c r="J55" s="4"/>
      <c r="K55" s="4"/>
      <c r="L55" s="4"/>
      <c r="M55" s="4"/>
      <c r="N55" s="4"/>
      <c r="O55" s="4"/>
      <c r="P55" s="4"/>
      <c r="Q55" s="4"/>
      <c r="R55" s="4"/>
      <c r="S55" s="4"/>
      <c r="T55" s="4"/>
      <c r="U55" s="4"/>
      <c r="V55" s="4"/>
      <c r="W55" s="4"/>
    </row>
    <row r="56" spans="1:23" x14ac:dyDescent="0.25">
      <c r="A56" s="4"/>
      <c r="B56" s="4"/>
      <c r="C56" s="9"/>
      <c r="D56" s="6"/>
      <c r="E56" s="5"/>
      <c r="F56" s="41"/>
      <c r="G56" s="5"/>
      <c r="H56" s="4"/>
      <c r="I56" s="4"/>
      <c r="J56" s="4"/>
      <c r="K56" s="4"/>
      <c r="L56" s="4"/>
      <c r="M56" s="4"/>
      <c r="N56" s="4"/>
      <c r="O56" s="4"/>
      <c r="P56" s="4"/>
      <c r="Q56" s="4"/>
      <c r="R56" s="4"/>
      <c r="S56" s="4"/>
      <c r="T56" s="4"/>
      <c r="U56" s="4"/>
      <c r="V56" s="4"/>
      <c r="W56" s="4"/>
    </row>
    <row r="57" spans="1:23" s="4" customFormat="1" ht="12.6" customHeight="1" x14ac:dyDescent="0.2">
      <c r="A57" s="1"/>
      <c r="B57" s="1"/>
      <c r="C57" s="2" t="s">
        <v>5</v>
      </c>
      <c r="D57" s="51"/>
      <c r="E57" s="13"/>
      <c r="F57" s="17"/>
      <c r="G57" s="13"/>
      <c r="H57" s="1"/>
      <c r="I57" s="1"/>
      <c r="J57" s="1"/>
      <c r="K57" s="1"/>
      <c r="L57" s="1"/>
      <c r="M57" s="1"/>
      <c r="N57" s="1"/>
      <c r="O57" s="1"/>
      <c r="P57" s="1"/>
      <c r="Q57" s="1"/>
      <c r="R57" s="1"/>
      <c r="S57" s="1"/>
      <c r="T57" s="1"/>
      <c r="U57" s="1"/>
      <c r="V57" s="1"/>
      <c r="W57" s="1"/>
    </row>
    <row r="58" spans="1:23" ht="16.149999999999999" customHeight="1" x14ac:dyDescent="0.25">
      <c r="A58" s="4"/>
      <c r="B58" s="4"/>
      <c r="C58" s="4"/>
      <c r="D58" s="6"/>
      <c r="E58" s="40"/>
      <c r="F58" s="5"/>
      <c r="G58" s="5"/>
      <c r="H58" s="4"/>
      <c r="I58" s="9"/>
      <c r="J58" s="4"/>
      <c r="K58" s="4"/>
      <c r="L58" s="4"/>
      <c r="M58" s="4"/>
      <c r="N58" s="4"/>
      <c r="O58" s="4"/>
      <c r="P58" s="4"/>
      <c r="Q58" s="4"/>
      <c r="R58" s="4"/>
      <c r="S58" s="4"/>
      <c r="T58" s="4"/>
      <c r="U58" s="4"/>
      <c r="V58" s="4"/>
      <c r="W58" s="4"/>
    </row>
    <row r="59" spans="1:23" ht="16.149999999999999" customHeight="1" x14ac:dyDescent="0.25">
      <c r="A59" s="4"/>
      <c r="B59" s="4"/>
      <c r="C59" s="4"/>
      <c r="D59" s="6"/>
      <c r="E59" s="5"/>
      <c r="F59" s="5"/>
      <c r="G59" s="5"/>
      <c r="H59" s="5"/>
      <c r="I59" s="9"/>
      <c r="J59" s="4"/>
      <c r="K59" s="4"/>
      <c r="L59" s="4"/>
      <c r="M59" s="4"/>
      <c r="N59" s="4"/>
      <c r="O59" s="4"/>
      <c r="P59" s="4"/>
      <c r="Q59" s="4"/>
      <c r="R59" s="4"/>
      <c r="S59" s="4"/>
      <c r="T59" s="4"/>
      <c r="U59" s="4"/>
      <c r="V59" s="4"/>
      <c r="W59" s="4"/>
    </row>
    <row r="60" spans="1:23" x14ac:dyDescent="0.25">
      <c r="A60" s="4"/>
      <c r="B60" s="4"/>
      <c r="C60" s="4" t="s">
        <v>255</v>
      </c>
      <c r="D60" s="6"/>
      <c r="E60" s="19"/>
      <c r="F60" s="19"/>
      <c r="G60" s="46" t="s">
        <v>205</v>
      </c>
      <c r="H60" s="19"/>
      <c r="I60" s="19"/>
      <c r="J60" s="4"/>
      <c r="K60" s="4"/>
      <c r="L60" s="4"/>
      <c r="M60" s="4"/>
      <c r="N60" s="4"/>
      <c r="O60" s="4"/>
      <c r="P60" s="4"/>
      <c r="Q60" s="4"/>
      <c r="R60" s="4"/>
      <c r="S60" s="4"/>
      <c r="T60" s="4"/>
      <c r="U60" s="4"/>
      <c r="V60" s="4"/>
      <c r="W60" s="4"/>
    </row>
    <row r="61" spans="1:23" ht="69" hidden="1" customHeight="1" x14ac:dyDescent="0.25">
      <c r="A61" s="4">
        <f>1-ktb_sw</f>
        <v>1</v>
      </c>
      <c r="B61" s="4"/>
      <c r="C61" s="9" t="s">
        <v>144</v>
      </c>
      <c r="D61" s="6" t="s">
        <v>254</v>
      </c>
      <c r="E61" s="70"/>
      <c r="F61" s="19"/>
      <c r="G61" s="47" t="s">
        <v>238</v>
      </c>
      <c r="H61" s="19"/>
      <c r="I61" s="19"/>
      <c r="J61" s="4"/>
      <c r="K61" s="4"/>
      <c r="L61" s="4"/>
      <c r="M61" s="4"/>
      <c r="N61" s="4"/>
      <c r="O61" s="4"/>
      <c r="P61" s="4"/>
      <c r="Q61" s="4"/>
      <c r="R61" s="4"/>
      <c r="S61" s="4"/>
      <c r="T61" s="4"/>
      <c r="U61" s="4"/>
      <c r="V61" s="4"/>
      <c r="W61" s="4"/>
    </row>
    <row r="62" spans="1:23" ht="45" hidden="1" x14ac:dyDescent="0.25">
      <c r="A62" s="4">
        <f>1-ktb_kon</f>
        <v>1</v>
      </c>
      <c r="B62" s="4"/>
      <c r="C62" s="9" t="s">
        <v>151</v>
      </c>
      <c r="D62" s="6" t="s">
        <v>254</v>
      </c>
      <c r="E62" s="70"/>
      <c r="F62" s="19"/>
      <c r="G62" s="47" t="s">
        <v>207</v>
      </c>
      <c r="H62" s="19"/>
      <c r="I62" s="19"/>
      <c r="J62" s="4"/>
      <c r="K62" s="4"/>
      <c r="L62" s="4"/>
      <c r="M62" s="4"/>
      <c r="N62" s="4"/>
      <c r="O62" s="4"/>
      <c r="P62" s="4"/>
      <c r="Q62" s="4"/>
      <c r="R62" s="4"/>
      <c r="S62" s="4"/>
      <c r="T62" s="4"/>
      <c r="U62" s="4"/>
      <c r="V62" s="4"/>
      <c r="W62" s="4"/>
    </row>
    <row r="63" spans="1:23" ht="33.75" hidden="1" x14ac:dyDescent="0.25">
      <c r="A63" s="4">
        <f>1-ktb_UTP_ETH</f>
        <v>1</v>
      </c>
      <c r="B63" s="4"/>
      <c r="C63" s="9" t="s">
        <v>152</v>
      </c>
      <c r="D63" s="6" t="s">
        <v>254</v>
      </c>
      <c r="E63" s="70"/>
      <c r="F63" s="19"/>
      <c r="G63" s="47" t="s">
        <v>239</v>
      </c>
      <c r="H63" s="19"/>
      <c r="I63" s="19"/>
      <c r="J63" s="4"/>
      <c r="K63" s="4"/>
      <c r="L63" s="4"/>
      <c r="M63" s="4"/>
      <c r="N63" s="4"/>
      <c r="O63" s="4"/>
      <c r="P63" s="4"/>
      <c r="Q63" s="4"/>
      <c r="R63" s="4"/>
      <c r="S63" s="4"/>
      <c r="T63" s="4"/>
      <c r="U63" s="4"/>
      <c r="V63" s="4"/>
      <c r="W63" s="4"/>
    </row>
    <row r="64" spans="1:23" ht="24" hidden="1" customHeight="1" x14ac:dyDescent="0.25">
      <c r="A64" s="4">
        <f>1-ktb_UTP_xDSL</f>
        <v>1</v>
      </c>
      <c r="B64" s="4"/>
      <c r="C64" s="9" t="s">
        <v>206</v>
      </c>
      <c r="D64" s="6" t="s">
        <v>254</v>
      </c>
      <c r="E64" s="70"/>
      <c r="F64" s="19"/>
      <c r="G64" s="47" t="s">
        <v>240</v>
      </c>
      <c r="H64" s="19"/>
      <c r="I64" s="19"/>
      <c r="J64" s="4"/>
      <c r="K64" s="4"/>
      <c r="L64" s="4"/>
      <c r="M64" s="4"/>
      <c r="N64" s="4"/>
      <c r="O64" s="4"/>
      <c r="P64" s="4"/>
      <c r="Q64" s="4"/>
      <c r="R64" s="4"/>
      <c r="S64" s="4"/>
      <c r="T64" s="4"/>
      <c r="U64" s="4"/>
      <c r="V64" s="4"/>
      <c r="W64" s="4"/>
    </row>
    <row r="65" spans="1:23" x14ac:dyDescent="0.25">
      <c r="A65" s="4"/>
      <c r="B65" s="4"/>
      <c r="C65" s="9"/>
      <c r="D65" s="6"/>
      <c r="E65" s="19"/>
      <c r="F65" s="19"/>
      <c r="G65" s="19"/>
      <c r="H65" s="19"/>
      <c r="I65" s="19"/>
      <c r="J65" s="4"/>
      <c r="K65" s="4"/>
      <c r="L65" s="4"/>
      <c r="M65" s="4"/>
      <c r="N65" s="4"/>
      <c r="O65" s="4"/>
      <c r="P65" s="4"/>
      <c r="Q65" s="4"/>
      <c r="R65" s="4"/>
      <c r="S65" s="4"/>
      <c r="T65" s="4"/>
      <c r="U65" s="4"/>
      <c r="V65" s="4"/>
      <c r="W65" s="4"/>
    </row>
    <row r="66" spans="1:23" s="4" customFormat="1" ht="13.15" hidden="1" customHeight="1" x14ac:dyDescent="0.2">
      <c r="A66" s="1">
        <f>IF(AND(inf_pion=0,inf_poziom=0),1,0)</f>
        <v>1</v>
      </c>
      <c r="B66" s="1"/>
      <c r="C66" s="2" t="s">
        <v>89</v>
      </c>
      <c r="D66" s="51"/>
      <c r="E66" s="1"/>
      <c r="F66" s="3"/>
      <c r="G66" s="1"/>
      <c r="H66" s="1"/>
      <c r="I66" s="1"/>
      <c r="J66" s="1"/>
      <c r="K66" s="1"/>
      <c r="L66" s="1"/>
      <c r="M66" s="1"/>
      <c r="N66" s="1"/>
      <c r="O66" s="1"/>
      <c r="P66" s="1"/>
      <c r="Q66" s="1"/>
      <c r="R66" s="1"/>
      <c r="S66" s="1"/>
      <c r="T66" s="1"/>
      <c r="U66" s="1"/>
      <c r="V66" s="1"/>
      <c r="W66" s="1"/>
    </row>
    <row r="67" spans="1:23" hidden="1" x14ac:dyDescent="0.25">
      <c r="A67" s="4">
        <f>IF(AND(inf_pion=0,inf_poziom=0),1,0)</f>
        <v>1</v>
      </c>
      <c r="B67" s="4"/>
      <c r="C67" s="4"/>
      <c r="D67" s="6"/>
      <c r="E67" s="4"/>
      <c r="F67" s="4"/>
      <c r="G67" s="4"/>
      <c r="H67" s="6"/>
      <c r="I67" s="6"/>
      <c r="J67" s="6"/>
      <c r="K67" s="6"/>
      <c r="L67" s="6"/>
      <c r="M67" s="6"/>
      <c r="N67" s="6"/>
      <c r="O67" s="6"/>
      <c r="P67" s="6"/>
      <c r="Q67" s="6"/>
      <c r="R67" s="6"/>
      <c r="S67" s="6"/>
      <c r="T67" s="6"/>
      <c r="U67" s="6"/>
      <c r="V67" s="6"/>
      <c r="W67" s="6"/>
    </row>
    <row r="68" spans="1:23" hidden="1" x14ac:dyDescent="0.25">
      <c r="A68" s="4">
        <f>IF(AND(inf_pion=0,inf_poziom=0),1,0)</f>
        <v>1</v>
      </c>
      <c r="B68" s="4"/>
      <c r="C68" s="12" t="s">
        <v>7</v>
      </c>
      <c r="D68" s="6"/>
      <c r="E68" s="4"/>
      <c r="F68" s="5"/>
      <c r="G68" s="5"/>
      <c r="H68" s="5"/>
      <c r="I68" s="5"/>
      <c r="J68" s="4"/>
      <c r="K68" s="4"/>
      <c r="L68" s="4"/>
      <c r="M68" s="4"/>
      <c r="N68" s="4"/>
      <c r="O68" s="4"/>
      <c r="P68" s="4"/>
      <c r="Q68" s="4"/>
      <c r="R68" s="4"/>
      <c r="S68" s="4"/>
      <c r="T68" s="4"/>
      <c r="U68" s="4"/>
      <c r="V68" s="4"/>
      <c r="W68" s="4"/>
    </row>
    <row r="69" spans="1:23" hidden="1" x14ac:dyDescent="0.25">
      <c r="A69" s="4">
        <f>IF(inf_poziom=0,1,0)</f>
        <v>1</v>
      </c>
      <c r="B69" s="4"/>
      <c r="C69" s="9" t="s">
        <v>90</v>
      </c>
      <c r="D69" s="6" t="s">
        <v>4</v>
      </c>
      <c r="E69" s="7">
        <f>$E$14*$E$18/IF($E$15="po jednej stronie korytarza",1,2)</f>
        <v>0</v>
      </c>
      <c r="F69" s="5"/>
      <c r="G69" s="5"/>
      <c r="H69" s="5"/>
      <c r="I69" s="5"/>
      <c r="J69" s="4"/>
      <c r="K69" s="4"/>
      <c r="L69" s="4"/>
      <c r="M69" s="4"/>
      <c r="N69" s="4"/>
      <c r="O69" s="4"/>
      <c r="P69" s="4"/>
      <c r="Q69" s="4"/>
      <c r="R69" s="4"/>
      <c r="S69" s="4"/>
      <c r="T69" s="4"/>
      <c r="U69" s="4"/>
      <c r="V69" s="4"/>
      <c r="W69" s="4"/>
    </row>
    <row r="70" spans="1:23" hidden="1" x14ac:dyDescent="0.25">
      <c r="A70" s="4">
        <f>IF(inf_pion=0,1,0)</f>
        <v>1</v>
      </c>
      <c r="B70" s="4"/>
      <c r="C70" s="9" t="s">
        <v>91</v>
      </c>
      <c r="D70" s="6" t="s">
        <v>4</v>
      </c>
      <c r="E70" s="7">
        <f>$E$12*$E$17</f>
        <v>0</v>
      </c>
      <c r="F70" s="5"/>
      <c r="G70" s="5"/>
      <c r="H70" s="5"/>
      <c r="I70" s="5"/>
      <c r="J70" s="4"/>
      <c r="K70" s="4"/>
      <c r="L70" s="4"/>
      <c r="M70" s="4"/>
      <c r="N70" s="4"/>
      <c r="O70" s="4"/>
      <c r="P70" s="4"/>
      <c r="Q70" s="4"/>
      <c r="R70" s="4"/>
      <c r="S70" s="4"/>
      <c r="T70" s="4"/>
      <c r="U70" s="4"/>
      <c r="V70" s="4"/>
      <c r="W70" s="4"/>
    </row>
    <row r="71" spans="1:23" hidden="1" x14ac:dyDescent="0.25">
      <c r="A71" s="4">
        <f>IF(inf_pion=0,1,0)</f>
        <v>1</v>
      </c>
      <c r="B71" s="4"/>
      <c r="C71" s="9" t="s">
        <v>170</v>
      </c>
      <c r="D71" s="6" t="s">
        <v>4</v>
      </c>
      <c r="E71" s="8">
        <f>IF($E$13=E$55,0,($E$13-1)*E$69)</f>
        <v>0</v>
      </c>
      <c r="F71" s="5"/>
      <c r="G71" s="5"/>
      <c r="H71" s="5"/>
      <c r="I71" s="5"/>
      <c r="J71" s="6"/>
      <c r="K71" s="4"/>
      <c r="L71" s="4"/>
      <c r="M71" s="4"/>
      <c r="N71" s="4"/>
      <c r="O71" s="4"/>
      <c r="P71" s="4"/>
      <c r="Q71" s="4"/>
      <c r="R71" s="4"/>
      <c r="S71" s="4"/>
      <c r="T71" s="4"/>
      <c r="U71" s="4"/>
      <c r="V71" s="4"/>
      <c r="W71" s="4"/>
    </row>
    <row r="72" spans="1:23" hidden="1" x14ac:dyDescent="0.25">
      <c r="A72" s="4">
        <f>IF(AND(inf_pion=0,inf_poziom=0),1,0)</f>
        <v>1</v>
      </c>
      <c r="B72" s="4"/>
      <c r="C72" s="9"/>
      <c r="D72" s="6"/>
      <c r="E72" s="5"/>
      <c r="F72" s="5"/>
      <c r="G72" s="5"/>
      <c r="H72" s="5"/>
      <c r="I72" s="5"/>
      <c r="J72" s="6"/>
      <c r="K72" s="4"/>
      <c r="L72" s="4"/>
      <c r="M72" s="4"/>
      <c r="N72" s="4"/>
      <c r="O72" s="4"/>
      <c r="P72" s="4"/>
      <c r="Q72" s="4"/>
      <c r="R72" s="4"/>
      <c r="S72" s="4"/>
      <c r="T72" s="4"/>
      <c r="U72" s="4"/>
      <c r="V72" s="4"/>
      <c r="W72" s="4"/>
    </row>
    <row r="73" spans="1:23" hidden="1" x14ac:dyDescent="0.25">
      <c r="A73" s="4">
        <f>IF(inf_poziom=0,1,0)</f>
        <v>1</v>
      </c>
      <c r="B73" s="4"/>
      <c r="C73" s="9" t="s">
        <v>10</v>
      </c>
      <c r="D73" s="6" t="s">
        <v>4</v>
      </c>
      <c r="E73" s="10">
        <f>$E$12*E13*$E$69</f>
        <v>0</v>
      </c>
      <c r="F73" s="19"/>
      <c r="G73" s="5"/>
      <c r="H73" s="5"/>
      <c r="I73" s="5"/>
      <c r="J73" s="6"/>
      <c r="K73" s="6"/>
      <c r="L73" s="6"/>
      <c r="M73" s="6"/>
      <c r="N73" s="6"/>
      <c r="O73" s="6"/>
      <c r="P73" s="6"/>
      <c r="Q73" s="6"/>
      <c r="R73" s="6"/>
      <c r="S73" s="6"/>
      <c r="T73" s="6"/>
      <c r="U73" s="4"/>
      <c r="V73" s="4"/>
      <c r="W73" s="4"/>
    </row>
    <row r="74" spans="1:23" hidden="1" x14ac:dyDescent="0.25">
      <c r="A74" s="4">
        <f>IF(inf_pion=0,1,0)</f>
        <v>1</v>
      </c>
      <c r="B74" s="4"/>
      <c r="C74" s="9" t="s">
        <v>11</v>
      </c>
      <c r="D74" s="6" t="s">
        <v>4</v>
      </c>
      <c r="E74" s="10">
        <f>E$70*$E$13</f>
        <v>0</v>
      </c>
      <c r="F74" s="5"/>
      <c r="G74" s="5"/>
      <c r="H74" s="5"/>
      <c r="I74" s="5"/>
      <c r="J74" s="6"/>
      <c r="K74" s="6"/>
      <c r="L74" s="6"/>
      <c r="M74" s="6"/>
      <c r="N74" s="6"/>
      <c r="O74" s="6"/>
      <c r="P74" s="6"/>
      <c r="Q74" s="6"/>
      <c r="R74" s="6"/>
      <c r="S74" s="6"/>
      <c r="T74" s="6"/>
      <c r="U74" s="4"/>
      <c r="V74" s="4"/>
      <c r="W74" s="4"/>
    </row>
    <row r="75" spans="1:23" hidden="1" x14ac:dyDescent="0.25">
      <c r="A75" s="4">
        <f>IF(inf_pion=0,1,0)</f>
        <v>1</v>
      </c>
      <c r="B75" s="4"/>
      <c r="C75" s="9" t="s">
        <v>12</v>
      </c>
      <c r="D75" s="6" t="s">
        <v>4</v>
      </c>
      <c r="E75" s="10">
        <f>E71</f>
        <v>0</v>
      </c>
      <c r="F75" s="5"/>
      <c r="G75" s="5"/>
      <c r="H75" s="5"/>
      <c r="I75" s="5"/>
      <c r="J75" s="6"/>
      <c r="K75" s="6"/>
      <c r="L75" s="6"/>
      <c r="M75" s="6"/>
      <c r="N75" s="6"/>
      <c r="O75" s="6"/>
      <c r="P75" s="6"/>
      <c r="Q75" s="6"/>
      <c r="R75" s="6"/>
      <c r="S75" s="6"/>
      <c r="T75" s="6"/>
      <c r="U75" s="4"/>
      <c r="V75" s="4"/>
      <c r="W75" s="4"/>
    </row>
    <row r="76" spans="1:23" hidden="1" x14ac:dyDescent="0.25">
      <c r="A76" s="4">
        <f>IF(AND(inf_pion=0,inf_poziom=0),1,0)</f>
        <v>1</v>
      </c>
      <c r="B76" s="4"/>
      <c r="C76" s="12"/>
      <c r="D76" s="6"/>
      <c r="E76" s="11"/>
      <c r="F76" s="5"/>
      <c r="G76" s="5"/>
      <c r="H76" s="5"/>
      <c r="I76" s="5"/>
      <c r="J76" s="6"/>
      <c r="K76" s="4"/>
      <c r="L76" s="4"/>
      <c r="M76" s="4"/>
      <c r="N76" s="4"/>
      <c r="O76" s="4"/>
      <c r="P76" s="4"/>
      <c r="Q76" s="4"/>
      <c r="R76" s="4"/>
      <c r="S76" s="4"/>
      <c r="T76" s="4"/>
      <c r="U76" s="4"/>
      <c r="V76" s="4"/>
      <c r="W76" s="4"/>
    </row>
    <row r="77" spans="1:23" s="4" customFormat="1" ht="13.15" hidden="1" customHeight="1" x14ac:dyDescent="0.2">
      <c r="A77" s="1">
        <f t="shared" ref="A77:A99" si="0">1-ktb_sw</f>
        <v>1</v>
      </c>
      <c r="B77" s="1"/>
      <c r="C77" s="2" t="s">
        <v>97</v>
      </c>
      <c r="D77" s="51"/>
      <c r="E77" s="13"/>
      <c r="F77" s="3"/>
      <c r="G77" s="1"/>
      <c r="H77" s="1"/>
      <c r="I77" s="1"/>
      <c r="J77" s="1"/>
      <c r="K77" s="1"/>
      <c r="L77" s="1"/>
      <c r="M77" s="1"/>
      <c r="N77" s="1"/>
      <c r="O77" s="1"/>
      <c r="P77" s="1"/>
      <c r="Q77" s="1"/>
      <c r="R77" s="1"/>
      <c r="S77" s="1"/>
      <c r="T77" s="1"/>
      <c r="U77" s="1"/>
      <c r="V77" s="1"/>
      <c r="W77" s="1"/>
    </row>
    <row r="78" spans="1:23" ht="13.9" hidden="1" customHeight="1" x14ac:dyDescent="0.25">
      <c r="A78" s="4">
        <f t="shared" si="0"/>
        <v>1</v>
      </c>
      <c r="B78" s="4"/>
      <c r="C78" s="9"/>
      <c r="D78" s="6"/>
      <c r="E78" s="11"/>
      <c r="F78" s="11"/>
      <c r="G78" s="5"/>
      <c r="H78" s="5"/>
      <c r="I78" s="5"/>
      <c r="J78" s="6"/>
      <c r="K78" s="4"/>
      <c r="L78" s="4"/>
      <c r="M78" s="4"/>
      <c r="N78" s="4"/>
      <c r="O78" s="4"/>
      <c r="P78" s="4"/>
      <c r="Q78" s="4"/>
      <c r="R78" s="4"/>
      <c r="S78" s="4"/>
      <c r="T78" s="4"/>
      <c r="U78" s="4"/>
      <c r="V78" s="4"/>
      <c r="W78" s="4"/>
    </row>
    <row r="79" spans="1:23" hidden="1" x14ac:dyDescent="0.25">
      <c r="A79" s="4">
        <f t="shared" si="0"/>
        <v>1</v>
      </c>
      <c r="B79" s="4"/>
      <c r="C79" s="12" t="s">
        <v>8</v>
      </c>
      <c r="D79" s="6"/>
      <c r="E79" s="4"/>
      <c r="F79" s="5"/>
      <c r="G79" s="5"/>
      <c r="H79" s="5"/>
      <c r="I79" s="5"/>
      <c r="J79" s="4"/>
      <c r="K79" s="4"/>
      <c r="L79" s="4"/>
      <c r="M79" s="4"/>
      <c r="N79" s="4"/>
      <c r="O79" s="4"/>
      <c r="P79" s="4"/>
      <c r="Q79" s="4"/>
      <c r="R79" s="4"/>
      <c r="S79" s="4"/>
      <c r="T79" s="4"/>
      <c r="U79" s="4"/>
      <c r="V79" s="4"/>
      <c r="W79" s="4"/>
    </row>
    <row r="80" spans="1:23" hidden="1" x14ac:dyDescent="0.25">
      <c r="A80" s="4">
        <f t="shared" si="0"/>
        <v>1</v>
      </c>
      <c r="B80" s="4"/>
      <c r="C80" s="9" t="s">
        <v>94</v>
      </c>
      <c r="D80" s="6" t="s">
        <v>4</v>
      </c>
      <c r="E80" s="8">
        <f>E69/2*$E$21+E43</f>
        <v>0</v>
      </c>
      <c r="F80" s="11"/>
      <c r="G80" s="5"/>
      <c r="H80" s="5"/>
      <c r="I80" s="5"/>
      <c r="J80" s="4"/>
      <c r="K80" s="4"/>
      <c r="L80" s="4"/>
      <c r="M80" s="4"/>
      <c r="N80" s="4"/>
      <c r="O80" s="4"/>
      <c r="P80" s="4"/>
      <c r="Q80" s="4"/>
      <c r="R80" s="4"/>
      <c r="S80" s="4"/>
      <c r="T80" s="4"/>
      <c r="U80" s="4"/>
      <c r="V80" s="4"/>
      <c r="W80" s="4"/>
    </row>
    <row r="81" spans="1:23" hidden="1" x14ac:dyDescent="0.25">
      <c r="A81" s="4">
        <f t="shared" si="0"/>
        <v>1</v>
      </c>
      <c r="B81" s="4"/>
      <c r="C81" s="9" t="s">
        <v>171</v>
      </c>
      <c r="D81" s="6" t="s">
        <v>4</v>
      </c>
      <c r="E81" s="8">
        <f>($E$14/IF($E$15="po jednej stronie korytarza",4,8)+0.5)*$E$18*$E$21+E43</f>
        <v>0</v>
      </c>
      <c r="F81" s="5"/>
      <c r="G81" s="5"/>
      <c r="H81" s="5"/>
      <c r="I81" s="5"/>
      <c r="J81" s="4"/>
      <c r="K81" s="4"/>
      <c r="L81" s="4"/>
      <c r="M81" s="4"/>
      <c r="N81" s="4"/>
      <c r="O81" s="4"/>
      <c r="P81" s="4"/>
      <c r="Q81" s="4"/>
      <c r="R81" s="4"/>
      <c r="S81" s="4"/>
      <c r="T81" s="4"/>
      <c r="U81" s="4"/>
      <c r="V81" s="4"/>
      <c r="W81" s="4"/>
    </row>
    <row r="82" spans="1:23" hidden="1" x14ac:dyDescent="0.25">
      <c r="A82" s="4">
        <f t="shared" si="0"/>
        <v>1</v>
      </c>
      <c r="B82" s="4"/>
      <c r="C82" s="9" t="s">
        <v>172</v>
      </c>
      <c r="D82" s="6" t="s">
        <v>4</v>
      </c>
      <c r="E82" s="8">
        <f>E70*$E$21</f>
        <v>0</v>
      </c>
      <c r="F82" s="5"/>
      <c r="G82" s="5"/>
      <c r="H82" s="5"/>
      <c r="I82" s="5"/>
      <c r="J82" s="4"/>
      <c r="K82" s="4"/>
      <c r="L82" s="4"/>
      <c r="M82" s="4"/>
      <c r="N82" s="4"/>
      <c r="O82" s="4"/>
      <c r="P82" s="4"/>
      <c r="Q82" s="4"/>
      <c r="R82" s="4"/>
      <c r="S82" s="4"/>
      <c r="T82" s="4"/>
      <c r="U82" s="4"/>
      <c r="V82" s="4"/>
      <c r="W82" s="4"/>
    </row>
    <row r="83" spans="1:23" hidden="1" x14ac:dyDescent="0.25">
      <c r="A83" s="4">
        <f t="shared" si="0"/>
        <v>1</v>
      </c>
      <c r="B83" s="4"/>
      <c r="C83" s="9" t="s">
        <v>173</v>
      </c>
      <c r="D83" s="6" t="s">
        <v>4</v>
      </c>
      <c r="E83" s="8" t="e">
        <f>IF(E$61=0,$E$13/E$55/4*E$69,0)*$E$21+IF($E$61=0,$E$30*(1-$E$29),0)</f>
        <v>#DIV/0!</v>
      </c>
      <c r="F83" s="5"/>
      <c r="G83" s="5"/>
      <c r="H83" s="5"/>
      <c r="I83" s="5"/>
      <c r="J83" s="4"/>
      <c r="K83" s="4"/>
      <c r="L83" s="4"/>
      <c r="M83" s="4"/>
      <c r="N83" s="4"/>
      <c r="O83" s="4"/>
      <c r="P83" s="4"/>
      <c r="Q83" s="4"/>
      <c r="R83" s="4"/>
      <c r="S83" s="4"/>
      <c r="T83" s="4"/>
      <c r="U83" s="4"/>
      <c r="V83" s="4"/>
      <c r="W83" s="4"/>
    </row>
    <row r="84" spans="1:23" hidden="1" x14ac:dyDescent="0.25">
      <c r="A84" s="4">
        <f t="shared" si="0"/>
        <v>1</v>
      </c>
      <c r="B84" s="4"/>
      <c r="C84" s="9" t="s">
        <v>174</v>
      </c>
      <c r="D84" s="6" t="s">
        <v>4</v>
      </c>
      <c r="E84" s="8">
        <f>IF(OR($E$13=E$55,E$61=0),0,$E$13/E$55/4*E$69)*$E$21+IF($E$61&lt;&gt;0,$E$30*(1-$E$29),0)</f>
        <v>0</v>
      </c>
      <c r="F84" s="5"/>
      <c r="G84" s="5"/>
      <c r="H84" s="5"/>
      <c r="I84" s="5"/>
      <c r="J84" s="4"/>
      <c r="K84" s="4"/>
      <c r="L84" s="4"/>
      <c r="M84" s="4"/>
      <c r="N84" s="4"/>
      <c r="O84" s="4"/>
      <c r="P84" s="4"/>
      <c r="Q84" s="4"/>
      <c r="R84" s="4"/>
      <c r="S84" s="4"/>
      <c r="T84" s="4"/>
      <c r="U84" s="4"/>
      <c r="V84" s="4"/>
      <c r="W84" s="4"/>
    </row>
    <row r="85" spans="1:23" hidden="1" x14ac:dyDescent="0.25">
      <c r="A85" s="4">
        <f t="shared" si="0"/>
        <v>1</v>
      </c>
      <c r="B85" s="4"/>
      <c r="C85" s="4"/>
      <c r="D85" s="6"/>
      <c r="E85" s="4"/>
      <c r="F85" s="5"/>
      <c r="G85" s="5"/>
      <c r="H85" s="5"/>
      <c r="I85" s="5"/>
      <c r="J85" s="4"/>
      <c r="K85" s="4"/>
      <c r="L85" s="4"/>
      <c r="M85" s="4"/>
      <c r="N85" s="4"/>
      <c r="O85" s="4"/>
      <c r="P85" s="4"/>
      <c r="Q85" s="4"/>
      <c r="R85" s="4"/>
      <c r="S85" s="4"/>
      <c r="T85" s="4"/>
      <c r="U85" s="4"/>
      <c r="V85" s="4"/>
      <c r="W85" s="4"/>
    </row>
    <row r="86" spans="1:23" hidden="1" x14ac:dyDescent="0.25">
      <c r="A86" s="4">
        <f t="shared" si="0"/>
        <v>1</v>
      </c>
      <c r="B86" s="4"/>
      <c r="C86" s="9" t="s">
        <v>9</v>
      </c>
      <c r="D86" s="6" t="s">
        <v>4</v>
      </c>
      <c r="E86" s="10" t="e">
        <f>(E$82+E$84+E80+E83)*$E$13*$E$21</f>
        <v>#DIV/0!</v>
      </c>
      <c r="F86" s="19"/>
      <c r="G86" s="5"/>
      <c r="H86" s="5"/>
      <c r="I86" s="5"/>
      <c r="J86" s="6"/>
      <c r="K86" s="6"/>
      <c r="L86" s="6"/>
      <c r="M86" s="6"/>
      <c r="N86" s="6"/>
      <c r="O86" s="6"/>
      <c r="P86" s="6"/>
      <c r="Q86" s="6"/>
      <c r="R86" s="6"/>
      <c r="S86" s="6"/>
      <c r="T86" s="6"/>
      <c r="U86" s="4"/>
      <c r="V86" s="4"/>
      <c r="W86" s="4"/>
    </row>
    <row r="87" spans="1:23" hidden="1" x14ac:dyDescent="0.25">
      <c r="A87" s="4">
        <f t="shared" si="0"/>
        <v>1</v>
      </c>
      <c r="B87" s="4"/>
      <c r="C87" s="9" t="s">
        <v>76</v>
      </c>
      <c r="D87" s="6" t="s">
        <v>96</v>
      </c>
      <c r="E87" s="10">
        <f>(ROUNDUP(E12*E14*$E$48*IF(E61=0,1,1/E61),0)+IF(E61&gt;1,E61,0))*$E$21*$E$44</f>
        <v>0</v>
      </c>
      <c r="F87" s="19"/>
      <c r="G87" s="5"/>
      <c r="H87" s="5"/>
      <c r="I87" s="5"/>
      <c r="J87" s="6"/>
      <c r="K87" s="6"/>
      <c r="L87" s="6"/>
      <c r="M87" s="6"/>
      <c r="N87" s="6"/>
      <c r="O87" s="6"/>
      <c r="P87" s="6"/>
      <c r="Q87" s="6"/>
      <c r="R87" s="6"/>
      <c r="S87" s="6"/>
      <c r="T87" s="6"/>
      <c r="U87" s="4"/>
      <c r="V87" s="4"/>
      <c r="W87" s="4"/>
    </row>
    <row r="88" spans="1:23" hidden="1" x14ac:dyDescent="0.25">
      <c r="A88" s="4">
        <f t="shared" si="0"/>
        <v>1</v>
      </c>
      <c r="B88" s="4"/>
      <c r="C88" s="4"/>
      <c r="D88" s="6"/>
      <c r="E88" s="4"/>
      <c r="F88" s="5"/>
      <c r="G88" s="5"/>
      <c r="H88" s="5"/>
      <c r="I88" s="5"/>
      <c r="J88" s="5"/>
      <c r="K88" s="4"/>
      <c r="L88" s="4"/>
      <c r="M88" s="4"/>
      <c r="N88" s="4"/>
      <c r="O88" s="4"/>
      <c r="P88" s="4"/>
      <c r="Q88" s="4"/>
      <c r="R88" s="4"/>
      <c r="S88" s="4"/>
      <c r="T88" s="4"/>
      <c r="U88" s="4"/>
      <c r="V88" s="4"/>
      <c r="W88" s="4"/>
    </row>
    <row r="89" spans="1:23" hidden="1" x14ac:dyDescent="0.25">
      <c r="A89" s="4">
        <f t="shared" si="0"/>
        <v>1</v>
      </c>
      <c r="B89" s="4"/>
      <c r="C89" s="12" t="s">
        <v>98</v>
      </c>
      <c r="D89" s="6"/>
      <c r="E89" s="4"/>
      <c r="F89" s="5"/>
      <c r="G89" s="5"/>
      <c r="H89" s="5"/>
      <c r="I89" s="5"/>
      <c r="J89" s="5"/>
      <c r="K89" s="4"/>
      <c r="L89" s="4"/>
      <c r="M89" s="4"/>
      <c r="N89" s="4"/>
      <c r="O89" s="4"/>
      <c r="P89" s="4"/>
      <c r="Q89" s="4"/>
      <c r="R89" s="4"/>
      <c r="S89" s="4"/>
      <c r="T89" s="4"/>
      <c r="U89" s="4"/>
      <c r="V89" s="4"/>
      <c r="W89" s="4"/>
    </row>
    <row r="90" spans="1:23" hidden="1" x14ac:dyDescent="0.25">
      <c r="A90" s="4">
        <f t="shared" si="0"/>
        <v>1</v>
      </c>
      <c r="B90" s="4"/>
      <c r="C90" s="9" t="s">
        <v>13</v>
      </c>
      <c r="D90" s="6" t="s">
        <v>251</v>
      </c>
      <c r="E90" s="10">
        <f>IF(E61&lt;&gt;0,E87,0)*$E$21</f>
        <v>0</v>
      </c>
      <c r="F90" s="19"/>
      <c r="G90" s="5"/>
      <c r="H90" s="5"/>
      <c r="I90" s="5"/>
      <c r="J90" s="6"/>
      <c r="K90" s="6"/>
      <c r="L90" s="6"/>
      <c r="M90" s="6"/>
      <c r="N90" s="6"/>
      <c r="O90" s="6"/>
      <c r="P90" s="4"/>
      <c r="Q90" s="4"/>
      <c r="R90" s="4"/>
      <c r="S90" s="4"/>
      <c r="T90" s="4"/>
      <c r="U90" s="4"/>
      <c r="V90" s="4"/>
      <c r="W90" s="4"/>
    </row>
    <row r="91" spans="1:23" hidden="1" x14ac:dyDescent="0.25">
      <c r="A91" s="4">
        <f t="shared" si="0"/>
        <v>1</v>
      </c>
      <c r="B91" s="4"/>
      <c r="C91" s="9" t="s">
        <v>14</v>
      </c>
      <c r="D91" s="6" t="s">
        <v>251</v>
      </c>
      <c r="E91" s="10">
        <f>IFERROR(IF(E61&lt;&gt;0,E93/E94,E87)*$E$21,0)</f>
        <v>0</v>
      </c>
      <c r="F91" s="19"/>
      <c r="G91" s="5"/>
      <c r="H91" s="5"/>
      <c r="I91" s="5"/>
      <c r="J91" s="6"/>
      <c r="K91" s="6"/>
      <c r="L91" s="6"/>
      <c r="M91" s="6"/>
      <c r="N91" s="6"/>
      <c r="O91" s="6"/>
      <c r="P91" s="4"/>
      <c r="Q91" s="4"/>
      <c r="R91" s="4"/>
      <c r="S91" s="4"/>
      <c r="T91" s="4"/>
      <c r="U91" s="4"/>
      <c r="V91" s="4"/>
      <c r="W91" s="4"/>
    </row>
    <row r="92" spans="1:23" hidden="1" x14ac:dyDescent="0.25">
      <c r="A92" s="4">
        <f t="shared" si="0"/>
        <v>1</v>
      </c>
      <c r="B92" s="4"/>
      <c r="C92" s="4"/>
      <c r="D92" s="6"/>
      <c r="E92" s="4"/>
      <c r="F92" s="5"/>
      <c r="G92" s="5"/>
      <c r="H92" s="5"/>
      <c r="I92" s="5"/>
      <c r="J92" s="6"/>
      <c r="K92" s="6"/>
      <c r="L92" s="6"/>
      <c r="M92" s="6"/>
      <c r="N92" s="6"/>
      <c r="O92" s="6"/>
      <c r="P92" s="4"/>
      <c r="Q92" s="4"/>
      <c r="R92" s="4"/>
      <c r="S92" s="4"/>
      <c r="T92" s="4"/>
      <c r="U92" s="4"/>
      <c r="V92" s="4"/>
      <c r="W92" s="4"/>
    </row>
    <row r="93" spans="1:23" hidden="1" x14ac:dyDescent="0.25">
      <c r="A93" s="4">
        <f t="shared" si="0"/>
        <v>1</v>
      </c>
      <c r="B93" s="4"/>
      <c r="C93" s="9" t="s">
        <v>6</v>
      </c>
      <c r="D93" s="6" t="s">
        <v>226</v>
      </c>
      <c r="E93" s="10">
        <f>E$61*$E$13*$E$21</f>
        <v>0</v>
      </c>
      <c r="F93" s="19"/>
      <c r="G93" s="5"/>
      <c r="H93" s="5"/>
      <c r="I93" s="5"/>
      <c r="J93" s="4"/>
      <c r="K93" s="4"/>
      <c r="L93" s="4"/>
      <c r="M93" s="4"/>
      <c r="N93" s="4"/>
      <c r="O93" s="4"/>
      <c r="P93" s="4"/>
      <c r="Q93" s="4"/>
      <c r="R93" s="4"/>
      <c r="S93" s="4"/>
      <c r="T93" s="4"/>
      <c r="U93" s="4"/>
      <c r="V93" s="4"/>
      <c r="W93" s="4"/>
    </row>
    <row r="94" spans="1:23" hidden="1" x14ac:dyDescent="0.25">
      <c r="A94" s="4">
        <f t="shared" si="0"/>
        <v>1</v>
      </c>
      <c r="B94" s="4"/>
      <c r="C94" s="9" t="s">
        <v>0</v>
      </c>
      <c r="D94" s="6" t="s">
        <v>227</v>
      </c>
      <c r="E94" s="10">
        <f>E55*$E$21</f>
        <v>0</v>
      </c>
      <c r="F94" s="19"/>
      <c r="G94" s="5"/>
      <c r="H94" s="5"/>
      <c r="I94" s="5"/>
      <c r="J94" s="4"/>
      <c r="K94" s="4"/>
      <c r="L94" s="4"/>
      <c r="M94" s="4"/>
      <c r="N94" s="4"/>
      <c r="O94" s="4"/>
      <c r="P94" s="4"/>
      <c r="Q94" s="4"/>
      <c r="R94" s="4"/>
      <c r="S94" s="4"/>
      <c r="T94" s="4"/>
      <c r="U94" s="4"/>
      <c r="V94" s="4"/>
      <c r="W94" s="4"/>
    </row>
    <row r="95" spans="1:23" hidden="1" x14ac:dyDescent="0.25">
      <c r="A95" s="4">
        <f t="shared" si="0"/>
        <v>1</v>
      </c>
      <c r="B95" s="4"/>
      <c r="C95" s="9"/>
      <c r="D95" s="6"/>
      <c r="E95" s="15"/>
      <c r="F95" s="19"/>
      <c r="G95" s="5"/>
      <c r="H95" s="5"/>
      <c r="I95" s="5"/>
      <c r="J95" s="4"/>
      <c r="K95" s="4"/>
      <c r="L95" s="4"/>
      <c r="M95" s="4"/>
      <c r="N95" s="4"/>
      <c r="O95" s="4"/>
      <c r="P95" s="4"/>
      <c r="Q95" s="4"/>
      <c r="R95" s="4"/>
      <c r="S95" s="4"/>
      <c r="T95" s="4"/>
      <c r="U95" s="4"/>
      <c r="V95" s="4"/>
      <c r="W95" s="4"/>
    </row>
    <row r="96" spans="1:23" hidden="1" x14ac:dyDescent="0.25">
      <c r="A96" s="4">
        <f t="shared" si="0"/>
        <v>1</v>
      </c>
      <c r="B96" s="4"/>
      <c r="C96" s="12" t="s">
        <v>138</v>
      </c>
      <c r="D96" s="6"/>
      <c r="E96" s="15"/>
      <c r="F96" s="19"/>
      <c r="G96" s="5"/>
      <c r="H96" s="5"/>
      <c r="I96" s="5"/>
      <c r="J96" s="4"/>
      <c r="K96" s="4"/>
      <c r="L96" s="4"/>
      <c r="M96" s="4"/>
      <c r="N96" s="4"/>
      <c r="O96" s="4"/>
      <c r="P96" s="4"/>
      <c r="Q96" s="4"/>
      <c r="R96" s="4"/>
      <c r="S96" s="4"/>
      <c r="T96" s="4"/>
      <c r="U96" s="4"/>
      <c r="V96" s="4"/>
      <c r="W96" s="4"/>
    </row>
    <row r="97" spans="1:23" hidden="1" x14ac:dyDescent="0.25">
      <c r="A97" s="4">
        <f t="shared" si="0"/>
        <v>1</v>
      </c>
      <c r="B97" s="4"/>
      <c r="C97" s="9" t="s">
        <v>66</v>
      </c>
      <c r="D97" s="6" t="s">
        <v>225</v>
      </c>
      <c r="E97" s="10" t="e">
        <f>(ROUNDUP(E12*E14*$E$48*IF(E61=0,1,1/E61),0))*($E$80+$E$82+$E$83)*$E$13</f>
        <v>#DIV/0!</v>
      </c>
      <c r="F97" s="19"/>
      <c r="G97" s="5"/>
      <c r="H97" s="5"/>
      <c r="I97" s="5"/>
      <c r="J97" s="4"/>
      <c r="K97" s="4"/>
      <c r="L97" s="4"/>
      <c r="M97" s="4"/>
      <c r="N97" s="4"/>
      <c r="O97" s="4"/>
      <c r="P97" s="4"/>
      <c r="Q97" s="4"/>
      <c r="R97" s="4"/>
      <c r="S97" s="4"/>
      <c r="T97" s="4"/>
      <c r="U97" s="4"/>
      <c r="V97" s="4"/>
      <c r="W97" s="4"/>
    </row>
    <row r="98" spans="1:23" hidden="1" x14ac:dyDescent="0.25">
      <c r="A98" s="4">
        <f t="shared" si="0"/>
        <v>1</v>
      </c>
      <c r="B98" s="4"/>
      <c r="C98" s="9" t="s">
        <v>67</v>
      </c>
      <c r="D98" s="6" t="s">
        <v>225</v>
      </c>
      <c r="E98" s="10">
        <f>(IF(E61&gt;1,E61,0)*(E80+E82)+E84*E87)*$E$13</f>
        <v>0</v>
      </c>
      <c r="F98" s="29"/>
      <c r="G98" s="5"/>
      <c r="H98" s="5"/>
      <c r="I98" s="5"/>
      <c r="J98" s="4"/>
      <c r="K98" s="4"/>
      <c r="L98" s="4"/>
      <c r="M98" s="4"/>
      <c r="N98" s="4"/>
      <c r="O98" s="4"/>
      <c r="P98" s="4"/>
      <c r="Q98" s="4"/>
      <c r="R98" s="4"/>
      <c r="S98" s="4"/>
      <c r="T98" s="4"/>
      <c r="U98" s="4"/>
      <c r="V98" s="4"/>
      <c r="W98" s="4"/>
    </row>
    <row r="99" spans="1:23" hidden="1" x14ac:dyDescent="0.25">
      <c r="A99" s="4">
        <f t="shared" si="0"/>
        <v>1</v>
      </c>
      <c r="B99" s="4"/>
      <c r="C99" s="9"/>
      <c r="D99" s="6"/>
      <c r="E99" s="15"/>
      <c r="F99" s="19"/>
      <c r="G99" s="5"/>
      <c r="H99" s="5"/>
      <c r="I99" s="5"/>
      <c r="J99" s="4"/>
      <c r="K99" s="4"/>
      <c r="L99" s="4"/>
      <c r="M99" s="4"/>
      <c r="N99" s="4"/>
      <c r="O99" s="4"/>
      <c r="P99" s="4"/>
      <c r="Q99" s="4"/>
      <c r="R99" s="4"/>
      <c r="S99" s="4"/>
      <c r="T99" s="4"/>
      <c r="U99" s="4"/>
      <c r="V99" s="4"/>
      <c r="W99" s="4"/>
    </row>
    <row r="100" spans="1:23" hidden="1" x14ac:dyDescent="0.25">
      <c r="A100" s="1">
        <f t="shared" ref="A100:A123" si="1">1-ktb_UTP_ETH</f>
        <v>1</v>
      </c>
      <c r="B100" s="1"/>
      <c r="C100" s="2" t="s">
        <v>100</v>
      </c>
      <c r="D100" s="51"/>
      <c r="E100" s="1"/>
      <c r="F100" s="3"/>
      <c r="G100" s="1"/>
      <c r="H100" s="1"/>
      <c r="I100" s="1"/>
      <c r="J100" s="1"/>
      <c r="K100" s="1"/>
      <c r="L100" s="1"/>
      <c r="M100" s="1"/>
      <c r="N100" s="1"/>
      <c r="O100" s="1"/>
      <c r="P100" s="1"/>
      <c r="Q100" s="1"/>
      <c r="R100" s="1"/>
      <c r="S100" s="1"/>
      <c r="T100" s="1"/>
      <c r="U100" s="1"/>
      <c r="V100" s="1"/>
      <c r="W100" s="1"/>
    </row>
    <row r="101" spans="1:23" hidden="1" x14ac:dyDescent="0.25">
      <c r="A101" s="4">
        <f t="shared" si="1"/>
        <v>1</v>
      </c>
      <c r="B101" s="4"/>
      <c r="C101" s="4"/>
      <c r="D101" s="6"/>
      <c r="E101" s="4"/>
      <c r="F101" s="4"/>
      <c r="G101" s="4"/>
      <c r="H101" s="4"/>
      <c r="I101" s="4"/>
      <c r="J101" s="4"/>
      <c r="K101" s="4"/>
      <c r="L101" s="4"/>
      <c r="M101" s="4"/>
      <c r="N101" s="4"/>
      <c r="O101" s="4"/>
      <c r="P101" s="4"/>
      <c r="Q101" s="4"/>
      <c r="R101" s="4"/>
      <c r="S101" s="4"/>
      <c r="T101" s="4"/>
      <c r="U101" s="4"/>
      <c r="V101" s="4"/>
      <c r="W101" s="4"/>
    </row>
    <row r="102" spans="1:23" hidden="1" x14ac:dyDescent="0.25">
      <c r="A102" s="4">
        <f t="shared" si="1"/>
        <v>1</v>
      </c>
      <c r="B102" s="4"/>
      <c r="C102" s="12" t="s">
        <v>8</v>
      </c>
      <c r="D102" s="6"/>
      <c r="E102" s="4"/>
      <c r="F102" s="4"/>
      <c r="G102" s="4"/>
      <c r="H102" s="4"/>
      <c r="I102" s="4"/>
      <c r="J102" s="4"/>
      <c r="K102" s="4"/>
      <c r="L102" s="4"/>
      <c r="M102" s="4"/>
      <c r="N102" s="4"/>
      <c r="O102" s="4"/>
      <c r="P102" s="4"/>
      <c r="Q102" s="4"/>
      <c r="R102" s="4"/>
      <c r="S102" s="4"/>
      <c r="T102" s="4"/>
      <c r="U102" s="4"/>
      <c r="V102" s="4"/>
      <c r="W102" s="4"/>
    </row>
    <row r="103" spans="1:23" hidden="1" x14ac:dyDescent="0.25">
      <c r="A103" s="4">
        <f t="shared" si="1"/>
        <v>1</v>
      </c>
      <c r="B103" s="4"/>
      <c r="C103" s="9" t="s">
        <v>171</v>
      </c>
      <c r="D103" s="6" t="s">
        <v>4</v>
      </c>
      <c r="E103" s="8">
        <f>($E$14/IF($E$15="po jednej stronie korytarza",4,8)+0.5)*$E$18*$E$23</f>
        <v>0</v>
      </c>
      <c r="F103" s="4"/>
      <c r="G103" s="4"/>
      <c r="H103" s="4"/>
      <c r="I103" s="4"/>
      <c r="J103" s="4"/>
      <c r="K103" s="4"/>
      <c r="L103" s="4"/>
      <c r="M103" s="4"/>
      <c r="N103" s="4"/>
      <c r="O103" s="4"/>
      <c r="P103" s="4"/>
      <c r="Q103" s="4"/>
      <c r="R103" s="4"/>
      <c r="S103" s="4"/>
      <c r="T103" s="4"/>
      <c r="U103" s="4"/>
      <c r="V103" s="4"/>
      <c r="W103" s="4"/>
    </row>
    <row r="104" spans="1:23" hidden="1" x14ac:dyDescent="0.25">
      <c r="A104" s="4">
        <f t="shared" si="1"/>
        <v>1</v>
      </c>
      <c r="B104" s="4"/>
      <c r="C104" s="9" t="s">
        <v>175</v>
      </c>
      <c r="D104" s="6" t="s">
        <v>4</v>
      </c>
      <c r="E104" s="8">
        <f>IF(E$63&lt;=1,$E$12/2,$E$12/E$63/4)*$E$17*$E$23</f>
        <v>0</v>
      </c>
      <c r="F104" s="4"/>
      <c r="G104" s="4"/>
      <c r="H104" s="4"/>
      <c r="I104" s="4"/>
      <c r="J104" s="4"/>
      <c r="K104" s="4"/>
      <c r="L104" s="4"/>
      <c r="M104" s="4"/>
      <c r="N104" s="4"/>
      <c r="O104" s="4"/>
      <c r="P104" s="4"/>
      <c r="Q104" s="4"/>
      <c r="R104" s="4"/>
      <c r="S104" s="4"/>
      <c r="T104" s="4"/>
      <c r="U104" s="4"/>
      <c r="V104" s="4"/>
      <c r="W104" s="4"/>
    </row>
    <row r="105" spans="1:23" hidden="1" x14ac:dyDescent="0.25">
      <c r="A105" s="4">
        <f t="shared" si="1"/>
        <v>1</v>
      </c>
      <c r="B105" s="4"/>
      <c r="C105" s="9" t="s">
        <v>172</v>
      </c>
      <c r="D105" s="6" t="s">
        <v>4</v>
      </c>
      <c r="E105" s="8">
        <f>IF(E63&lt;=1,0,($E$12/2+0.5)*$E$17)*$E$23</f>
        <v>0</v>
      </c>
      <c r="F105" s="4"/>
      <c r="G105" s="4"/>
      <c r="H105" s="4"/>
      <c r="I105" s="4"/>
      <c r="J105" s="4"/>
      <c r="K105" s="4"/>
      <c r="L105" s="4"/>
      <c r="M105" s="4"/>
      <c r="N105" s="4"/>
      <c r="O105" s="4"/>
      <c r="P105" s="4"/>
      <c r="Q105" s="4"/>
      <c r="R105" s="4"/>
      <c r="S105" s="4"/>
      <c r="T105" s="4"/>
      <c r="U105" s="4"/>
      <c r="V105" s="4"/>
      <c r="W105" s="4"/>
    </row>
    <row r="106" spans="1:23" hidden="1" x14ac:dyDescent="0.25">
      <c r="A106" s="4">
        <f t="shared" si="1"/>
        <v>1</v>
      </c>
      <c r="B106" s="4"/>
      <c r="C106" s="9" t="s">
        <v>173</v>
      </c>
      <c r="D106" s="6" t="s">
        <v>4</v>
      </c>
      <c r="E106" s="8">
        <f>IF(AND($E$13&lt;&gt;E$55,E$63=0),$E$13/E$55/4*E$69,0)*$E$23+IF($E$63=0,$E$30*(1-$E$29),0)</f>
        <v>0</v>
      </c>
      <c r="F106" s="4"/>
      <c r="G106" s="4"/>
      <c r="H106" s="4"/>
      <c r="I106" s="4"/>
      <c r="J106" s="4"/>
      <c r="K106" s="4"/>
      <c r="L106" s="4"/>
      <c r="M106" s="4"/>
      <c r="N106" s="4"/>
      <c r="O106" s="4"/>
      <c r="P106" s="4"/>
      <c r="Q106" s="4"/>
      <c r="R106" s="4"/>
      <c r="S106" s="4"/>
      <c r="T106" s="4"/>
      <c r="U106" s="4"/>
      <c r="V106" s="4"/>
      <c r="W106" s="4"/>
    </row>
    <row r="107" spans="1:23" hidden="1" x14ac:dyDescent="0.25">
      <c r="A107" s="4">
        <f t="shared" si="1"/>
        <v>1</v>
      </c>
      <c r="B107" s="4"/>
      <c r="C107" s="9" t="s">
        <v>174</v>
      </c>
      <c r="D107" s="6" t="s">
        <v>4</v>
      </c>
      <c r="E107" s="8">
        <f>IF(OR($E$13=E$55,E$63=0),0,$E$13/E$55/4*E$69)*$E$23+IF($E$63&lt;&gt;0,$E$30*(1-$E$29),0)</f>
        <v>0</v>
      </c>
      <c r="F107" s="4"/>
      <c r="G107" s="4"/>
      <c r="H107" s="4"/>
      <c r="I107" s="4"/>
      <c r="J107" s="4"/>
      <c r="K107" s="4"/>
      <c r="L107" s="4"/>
      <c r="M107" s="4"/>
      <c r="N107" s="4"/>
      <c r="O107" s="4"/>
      <c r="P107" s="4"/>
      <c r="Q107" s="4"/>
      <c r="R107" s="4"/>
      <c r="S107" s="4"/>
      <c r="T107" s="4"/>
      <c r="U107" s="4"/>
      <c r="V107" s="4"/>
      <c r="W107" s="4"/>
    </row>
    <row r="108" spans="1:23" hidden="1" x14ac:dyDescent="0.25">
      <c r="A108" s="4">
        <f t="shared" si="1"/>
        <v>1</v>
      </c>
      <c r="B108" s="4"/>
      <c r="C108" s="9"/>
      <c r="D108" s="6"/>
      <c r="E108" s="4"/>
      <c r="F108" s="4"/>
      <c r="G108" s="4"/>
      <c r="H108" s="4"/>
      <c r="I108" s="4"/>
      <c r="J108" s="4"/>
      <c r="K108" s="4"/>
      <c r="L108" s="4"/>
      <c r="M108" s="4"/>
      <c r="N108" s="4"/>
      <c r="O108" s="4"/>
      <c r="P108" s="4"/>
      <c r="Q108" s="4"/>
      <c r="R108" s="4"/>
      <c r="S108" s="4"/>
      <c r="T108" s="4"/>
      <c r="U108" s="4"/>
      <c r="V108" s="4"/>
      <c r="W108" s="4"/>
    </row>
    <row r="109" spans="1:23" hidden="1" x14ac:dyDescent="0.25">
      <c r="A109" s="4">
        <f t="shared" si="1"/>
        <v>1</v>
      </c>
      <c r="B109" s="4"/>
      <c r="C109" s="9" t="s">
        <v>99</v>
      </c>
      <c r="D109" s="6" t="s">
        <v>4</v>
      </c>
      <c r="E109" s="10">
        <f>(E$103+E$104+E$106)*E$52*$E$23</f>
        <v>0</v>
      </c>
      <c r="F109" s="4"/>
      <c r="G109" s="4"/>
      <c r="H109" s="4"/>
      <c r="I109" s="4"/>
      <c r="J109" s="4"/>
      <c r="K109" s="4"/>
      <c r="L109" s="4"/>
      <c r="M109" s="4"/>
      <c r="N109" s="4"/>
      <c r="O109" s="4"/>
      <c r="P109" s="4"/>
      <c r="Q109" s="4"/>
      <c r="R109" s="4"/>
      <c r="S109" s="4"/>
      <c r="T109" s="4"/>
      <c r="U109" s="4"/>
      <c r="V109" s="4"/>
      <c r="W109" s="4"/>
    </row>
    <row r="110" spans="1:23" hidden="1" x14ac:dyDescent="0.25">
      <c r="A110" s="4">
        <f t="shared" si="1"/>
        <v>1</v>
      </c>
      <c r="B110" s="4"/>
      <c r="C110" s="9" t="s">
        <v>9</v>
      </c>
      <c r="D110" s="6" t="s">
        <v>4</v>
      </c>
      <c r="E110" s="10">
        <f>(E105+E107)*E63*E13*$E$23</f>
        <v>0</v>
      </c>
      <c r="F110" s="4"/>
      <c r="G110" s="4"/>
      <c r="H110" s="4"/>
      <c r="I110" s="4"/>
      <c r="J110" s="4"/>
      <c r="K110" s="4"/>
      <c r="L110" s="4"/>
      <c r="M110" s="4"/>
      <c r="N110" s="4"/>
      <c r="O110" s="4"/>
      <c r="P110" s="4"/>
      <c r="Q110" s="4"/>
      <c r="R110" s="4"/>
      <c r="S110" s="4"/>
      <c r="T110" s="4"/>
      <c r="U110" s="4"/>
      <c r="V110" s="4"/>
      <c r="W110" s="4"/>
    </row>
    <row r="111" spans="1:23" hidden="1" x14ac:dyDescent="0.25">
      <c r="A111" s="4">
        <f t="shared" si="1"/>
        <v>1</v>
      </c>
      <c r="B111" s="4"/>
      <c r="C111" s="9"/>
      <c r="D111" s="9"/>
      <c r="E111" s="9"/>
      <c r="F111" s="9"/>
      <c r="G111" s="4"/>
      <c r="H111" s="4"/>
      <c r="I111" s="4"/>
      <c r="J111" s="4"/>
      <c r="K111" s="4"/>
      <c r="L111" s="4"/>
      <c r="M111" s="4"/>
      <c r="N111" s="4"/>
      <c r="O111" s="4"/>
      <c r="P111" s="4"/>
      <c r="Q111" s="4"/>
      <c r="R111" s="4"/>
      <c r="S111" s="4"/>
      <c r="T111" s="4"/>
      <c r="U111" s="4"/>
      <c r="V111" s="4"/>
      <c r="W111" s="4"/>
    </row>
    <row r="112" spans="1:23" hidden="1" x14ac:dyDescent="0.25">
      <c r="A112" s="4">
        <f t="shared" si="1"/>
        <v>1</v>
      </c>
      <c r="B112" s="4"/>
      <c r="C112" s="12" t="s">
        <v>98</v>
      </c>
      <c r="D112" s="4"/>
      <c r="E112" s="9"/>
      <c r="F112" s="4"/>
      <c r="G112" s="4"/>
      <c r="H112" s="4"/>
      <c r="I112" s="4"/>
      <c r="J112" s="4"/>
      <c r="K112" s="4"/>
      <c r="L112" s="4"/>
      <c r="M112" s="4"/>
      <c r="N112" s="4"/>
      <c r="O112" s="4"/>
      <c r="P112" s="4"/>
      <c r="Q112" s="4"/>
      <c r="R112" s="4"/>
      <c r="S112" s="4"/>
      <c r="T112" s="4"/>
      <c r="U112" s="4"/>
      <c r="V112" s="4"/>
      <c r="W112" s="4"/>
    </row>
    <row r="113" spans="1:23" hidden="1" x14ac:dyDescent="0.25">
      <c r="A113" s="4">
        <f t="shared" si="1"/>
        <v>1</v>
      </c>
      <c r="B113" s="4"/>
      <c r="C113" s="4"/>
      <c r="D113" s="4"/>
      <c r="E113" s="4"/>
      <c r="F113" s="4"/>
      <c r="G113" s="4"/>
      <c r="H113" s="4"/>
      <c r="I113" s="4"/>
      <c r="J113" s="4"/>
      <c r="K113" s="4"/>
      <c r="L113" s="4"/>
      <c r="M113" s="4"/>
      <c r="N113" s="4"/>
      <c r="O113" s="4"/>
      <c r="P113" s="4"/>
      <c r="Q113" s="4"/>
      <c r="R113" s="4"/>
      <c r="S113" s="4"/>
      <c r="T113" s="4"/>
      <c r="U113" s="4"/>
      <c r="V113" s="4"/>
      <c r="W113" s="4"/>
    </row>
    <row r="114" spans="1:23" hidden="1" x14ac:dyDescent="0.25">
      <c r="A114" s="4">
        <f t="shared" si="1"/>
        <v>1</v>
      </c>
      <c r="B114" s="4"/>
      <c r="C114" s="9" t="s">
        <v>13</v>
      </c>
      <c r="D114" s="5" t="s">
        <v>250</v>
      </c>
      <c r="E114" s="10">
        <f>IFERROR($E$12*$E$14/E$63*E$48,0)*$E$23</f>
        <v>0</v>
      </c>
      <c r="F114" s="4"/>
      <c r="G114" s="4"/>
      <c r="H114" s="4"/>
      <c r="I114" s="4"/>
      <c r="J114" s="4"/>
      <c r="K114" s="4"/>
      <c r="L114" s="4"/>
      <c r="M114" s="4"/>
      <c r="N114" s="4"/>
      <c r="O114" s="4"/>
      <c r="P114" s="4"/>
      <c r="Q114" s="4"/>
      <c r="R114" s="4"/>
      <c r="S114" s="4"/>
      <c r="T114" s="4"/>
      <c r="U114" s="4"/>
      <c r="V114" s="4"/>
      <c r="W114" s="4"/>
    </row>
    <row r="115" spans="1:23" hidden="1" x14ac:dyDescent="0.25">
      <c r="A115" s="4">
        <f t="shared" si="1"/>
        <v>1</v>
      </c>
      <c r="B115" s="4"/>
      <c r="C115" s="9" t="s">
        <v>14</v>
      </c>
      <c r="D115" s="5" t="s">
        <v>250</v>
      </c>
      <c r="E115" s="10" t="e">
        <f>IF(E63&lt;&gt;0,E117/E118,$E$51*$E$48/$E$55)*$E$23</f>
        <v>#DIV/0!</v>
      </c>
      <c r="F115" s="4"/>
      <c r="G115" s="4"/>
      <c r="H115" s="4"/>
      <c r="I115" s="4"/>
      <c r="J115" s="4"/>
      <c r="K115" s="4"/>
      <c r="L115" s="4"/>
      <c r="M115" s="4"/>
      <c r="N115" s="4"/>
      <c r="O115" s="4"/>
      <c r="P115" s="4"/>
      <c r="Q115" s="4"/>
      <c r="R115" s="4"/>
      <c r="S115" s="4"/>
      <c r="T115" s="4"/>
      <c r="U115" s="4"/>
    </row>
    <row r="116" spans="1:23" hidden="1" x14ac:dyDescent="0.25">
      <c r="A116" s="4">
        <f t="shared" si="1"/>
        <v>1</v>
      </c>
      <c r="B116" s="4"/>
      <c r="C116" s="4"/>
      <c r="D116" s="4"/>
      <c r="E116" s="4"/>
      <c r="F116" s="4"/>
      <c r="G116" s="4"/>
      <c r="H116" s="4"/>
      <c r="I116" s="4"/>
      <c r="J116" s="4"/>
      <c r="K116" s="4"/>
      <c r="L116" s="4"/>
      <c r="M116" s="4"/>
      <c r="N116" s="4"/>
      <c r="O116" s="4"/>
      <c r="P116" s="4"/>
      <c r="Q116" s="4"/>
      <c r="R116" s="4"/>
      <c r="S116" s="4"/>
      <c r="T116" s="4"/>
      <c r="U116" s="4"/>
    </row>
    <row r="117" spans="1:23" hidden="1" x14ac:dyDescent="0.25">
      <c r="A117" s="4">
        <f t="shared" si="1"/>
        <v>1</v>
      </c>
      <c r="B117" s="4"/>
      <c r="C117" s="9" t="s">
        <v>6</v>
      </c>
      <c r="D117" s="6" t="s">
        <v>226</v>
      </c>
      <c r="E117" s="10">
        <f>E$63*$E$13*$E$23</f>
        <v>0</v>
      </c>
      <c r="F117" s="4"/>
      <c r="G117" s="4"/>
      <c r="H117" s="4"/>
      <c r="I117" s="4"/>
      <c r="J117" s="4"/>
      <c r="K117" s="4"/>
      <c r="L117" s="4"/>
      <c r="M117" s="4"/>
      <c r="N117" s="4"/>
      <c r="O117" s="4"/>
      <c r="P117" s="4"/>
      <c r="Q117" s="4"/>
      <c r="R117" s="4"/>
      <c r="S117" s="4"/>
      <c r="T117" s="4"/>
      <c r="U117" s="4"/>
    </row>
    <row r="118" spans="1:23" hidden="1" x14ac:dyDescent="0.25">
      <c r="A118" s="4">
        <f t="shared" si="1"/>
        <v>1</v>
      </c>
      <c r="B118" s="4"/>
      <c r="C118" s="9" t="s">
        <v>0</v>
      </c>
      <c r="D118" s="6" t="s">
        <v>227</v>
      </c>
      <c r="E118" s="10">
        <f>E55*$E$23</f>
        <v>0</v>
      </c>
      <c r="F118" s="4"/>
      <c r="G118" s="4"/>
      <c r="H118" s="4"/>
      <c r="I118" s="4"/>
      <c r="J118" s="4"/>
      <c r="K118" s="4"/>
      <c r="L118" s="4"/>
      <c r="M118" s="4"/>
      <c r="N118" s="4"/>
      <c r="O118" s="4"/>
      <c r="P118" s="4"/>
      <c r="Q118" s="4"/>
      <c r="R118" s="4"/>
      <c r="S118" s="4"/>
      <c r="T118" s="4"/>
      <c r="U118" s="4"/>
    </row>
    <row r="119" spans="1:23" hidden="1" x14ac:dyDescent="0.25">
      <c r="A119" s="4">
        <f t="shared" si="1"/>
        <v>1</v>
      </c>
      <c r="B119" s="4"/>
      <c r="C119" s="9"/>
      <c r="D119" s="4"/>
      <c r="E119" s="15"/>
      <c r="F119" s="4"/>
      <c r="G119" s="4"/>
      <c r="H119" s="4"/>
      <c r="I119" s="4"/>
      <c r="J119" s="4"/>
      <c r="K119" s="4"/>
      <c r="L119" s="4"/>
      <c r="M119" s="4"/>
      <c r="N119" s="4"/>
      <c r="O119" s="4"/>
      <c r="P119" s="4"/>
      <c r="Q119" s="4"/>
      <c r="R119" s="4"/>
      <c r="S119" s="4"/>
      <c r="T119" s="4"/>
      <c r="U119" s="4"/>
    </row>
    <row r="120" spans="1:23" hidden="1" x14ac:dyDescent="0.25">
      <c r="A120" s="4">
        <f t="shared" si="1"/>
        <v>1</v>
      </c>
      <c r="B120" s="4"/>
      <c r="C120" s="12" t="s">
        <v>138</v>
      </c>
      <c r="D120" s="4"/>
      <c r="E120" s="4"/>
      <c r="F120" s="4"/>
      <c r="G120" s="4"/>
      <c r="H120" s="4"/>
      <c r="I120" s="4"/>
      <c r="J120" s="4"/>
      <c r="K120" s="4"/>
      <c r="L120" s="4"/>
      <c r="M120" s="4"/>
      <c r="N120" s="4"/>
      <c r="O120" s="4"/>
      <c r="P120" s="4"/>
      <c r="Q120" s="4"/>
      <c r="R120" s="4"/>
      <c r="S120" s="4"/>
      <c r="T120" s="4"/>
      <c r="U120" s="4"/>
      <c r="V120" s="4"/>
      <c r="W120" s="4"/>
    </row>
    <row r="121" spans="1:23" hidden="1" x14ac:dyDescent="0.25">
      <c r="A121" s="4">
        <f t="shared" si="1"/>
        <v>1</v>
      </c>
      <c r="B121" s="4"/>
      <c r="C121" s="9" t="s">
        <v>66</v>
      </c>
      <c r="D121" s="6" t="s">
        <v>4</v>
      </c>
      <c r="E121" s="10">
        <f>E104*E12*E14*E47</f>
        <v>0</v>
      </c>
      <c r="F121" s="4"/>
      <c r="G121" s="4"/>
      <c r="H121" s="4"/>
      <c r="I121" s="4"/>
      <c r="J121" s="4"/>
      <c r="K121" s="4"/>
      <c r="L121" s="4"/>
      <c r="M121" s="4"/>
      <c r="N121" s="4"/>
      <c r="O121" s="4"/>
      <c r="P121" s="4"/>
      <c r="Q121" s="4"/>
      <c r="R121" s="4"/>
      <c r="S121" s="4"/>
      <c r="T121" s="4"/>
      <c r="U121" s="4"/>
      <c r="V121" s="4"/>
      <c r="W121" s="4"/>
    </row>
    <row r="122" spans="1:23" hidden="1" x14ac:dyDescent="0.25">
      <c r="A122" s="4">
        <f t="shared" si="1"/>
        <v>1</v>
      </c>
      <c r="B122" s="4"/>
      <c r="C122" s="9" t="s">
        <v>67</v>
      </c>
      <c r="D122" s="6" t="s">
        <v>4</v>
      </c>
      <c r="E122" s="10">
        <f>(E105+E107)*E63</f>
        <v>0</v>
      </c>
      <c r="F122" s="4"/>
      <c r="G122" s="4"/>
      <c r="H122" s="4"/>
      <c r="I122" s="4"/>
      <c r="J122" s="4"/>
      <c r="K122" s="4"/>
      <c r="L122" s="4"/>
      <c r="M122" s="4"/>
      <c r="N122" s="4"/>
      <c r="O122" s="4"/>
      <c r="P122" s="4"/>
      <c r="Q122" s="4"/>
      <c r="R122" s="4"/>
      <c r="S122" s="4"/>
      <c r="T122" s="4"/>
      <c r="U122" s="4"/>
      <c r="V122" s="4"/>
      <c r="W122" s="4"/>
    </row>
    <row r="123" spans="1:23" hidden="1" x14ac:dyDescent="0.25">
      <c r="A123" s="4">
        <f t="shared" si="1"/>
        <v>1</v>
      </c>
      <c r="B123" s="4"/>
      <c r="C123" s="9"/>
      <c r="D123" s="4"/>
      <c r="E123" s="4"/>
      <c r="F123" s="4"/>
      <c r="G123" s="4"/>
      <c r="H123" s="4"/>
      <c r="I123" s="4"/>
      <c r="J123" s="4"/>
      <c r="K123" s="4"/>
      <c r="L123" s="4"/>
      <c r="M123" s="4"/>
      <c r="N123" s="4"/>
      <c r="O123" s="4"/>
      <c r="P123" s="4"/>
      <c r="Q123" s="4"/>
      <c r="R123" s="4"/>
      <c r="S123" s="4"/>
      <c r="T123" s="4"/>
      <c r="U123" s="4"/>
      <c r="V123" s="4"/>
      <c r="W123" s="4"/>
    </row>
    <row r="124" spans="1:23" hidden="1" x14ac:dyDescent="0.25">
      <c r="A124" s="1">
        <f t="shared" ref="A124:A144" si="2">1-ktb_UTP_xDSL</f>
        <v>1</v>
      </c>
      <c r="B124" s="1"/>
      <c r="C124" s="2" t="s">
        <v>101</v>
      </c>
      <c r="D124" s="1"/>
      <c r="E124" s="1"/>
      <c r="F124" s="3"/>
      <c r="G124" s="1"/>
      <c r="H124" s="1"/>
      <c r="I124" s="1"/>
      <c r="J124" s="1"/>
      <c r="K124" s="1"/>
      <c r="L124" s="1"/>
      <c r="M124" s="1"/>
      <c r="N124" s="1"/>
      <c r="O124" s="1"/>
      <c r="P124" s="1"/>
      <c r="Q124" s="1"/>
      <c r="R124" s="1"/>
      <c r="S124" s="1"/>
      <c r="T124" s="1"/>
      <c r="U124" s="1"/>
      <c r="V124" s="1"/>
      <c r="W124" s="1"/>
    </row>
    <row r="125" spans="1:23" hidden="1" x14ac:dyDescent="0.25">
      <c r="A125" s="4">
        <f t="shared" si="2"/>
        <v>1</v>
      </c>
      <c r="B125" s="4"/>
      <c r="C125" s="4"/>
      <c r="D125" s="4"/>
      <c r="E125" s="4"/>
      <c r="F125" s="4"/>
      <c r="G125" s="4"/>
      <c r="H125" s="4"/>
      <c r="I125" s="4"/>
      <c r="J125" s="4"/>
      <c r="K125" s="4"/>
      <c r="L125" s="4"/>
      <c r="M125" s="4"/>
      <c r="N125" s="4"/>
      <c r="O125" s="4"/>
      <c r="P125" s="4"/>
      <c r="Q125" s="4"/>
      <c r="R125" s="4"/>
      <c r="S125" s="4"/>
      <c r="T125" s="4"/>
      <c r="U125" s="4"/>
      <c r="V125" s="4"/>
      <c r="W125" s="4"/>
    </row>
    <row r="126" spans="1:23" hidden="1" x14ac:dyDescent="0.25">
      <c r="A126" s="4">
        <f t="shared" si="2"/>
        <v>1</v>
      </c>
      <c r="B126" s="4"/>
      <c r="C126" s="12" t="s">
        <v>8</v>
      </c>
      <c r="D126" s="4"/>
      <c r="E126" s="4"/>
      <c r="F126" s="4"/>
      <c r="G126" s="4"/>
      <c r="H126" s="4"/>
      <c r="I126" s="4"/>
      <c r="J126" s="4"/>
      <c r="K126" s="4"/>
      <c r="L126" s="4"/>
      <c r="M126" s="4"/>
      <c r="N126" s="4"/>
      <c r="O126" s="4"/>
      <c r="P126" s="4"/>
      <c r="Q126" s="4"/>
      <c r="R126" s="4"/>
      <c r="S126" s="4"/>
      <c r="T126" s="4"/>
      <c r="U126" s="4"/>
      <c r="V126" s="4"/>
      <c r="W126" s="4"/>
    </row>
    <row r="127" spans="1:23" hidden="1" x14ac:dyDescent="0.25">
      <c r="A127" s="4">
        <f t="shared" si="2"/>
        <v>1</v>
      </c>
      <c r="B127" s="4"/>
      <c r="C127" s="9" t="s">
        <v>171</v>
      </c>
      <c r="D127" s="5" t="s">
        <v>4</v>
      </c>
      <c r="E127" s="8">
        <f>($E$14/IF($E$15="po jednej stronie korytarza",4,8)+0.5)*$E$18*$E$24</f>
        <v>0</v>
      </c>
      <c r="F127" s="4"/>
      <c r="G127" s="4"/>
      <c r="H127" s="4"/>
      <c r="I127" s="4"/>
      <c r="J127" s="4"/>
      <c r="K127" s="4"/>
      <c r="L127" s="4"/>
      <c r="M127" s="4"/>
      <c r="N127" s="4"/>
      <c r="O127" s="4"/>
      <c r="P127" s="4"/>
      <c r="Q127" s="4"/>
      <c r="R127" s="4"/>
      <c r="S127" s="4"/>
      <c r="T127" s="4"/>
      <c r="U127" s="4"/>
      <c r="V127" s="4"/>
      <c r="W127" s="4"/>
    </row>
    <row r="128" spans="1:23" hidden="1" x14ac:dyDescent="0.25">
      <c r="A128" s="4">
        <f t="shared" si="2"/>
        <v>1</v>
      </c>
      <c r="B128" s="4"/>
      <c r="C128" s="9" t="s">
        <v>175</v>
      </c>
      <c r="D128" s="5" t="s">
        <v>4</v>
      </c>
      <c r="E128" s="8">
        <f>IF(E$64&lt;=1,$E$12/2,$E$12/E$64/4)*$E$17*IF($E$12=$E$64,0,1)*$E$24</f>
        <v>0</v>
      </c>
      <c r="F128" s="4"/>
      <c r="G128" s="4"/>
      <c r="H128" s="4"/>
      <c r="I128" s="4"/>
      <c r="J128" s="4"/>
      <c r="K128" s="4"/>
      <c r="L128" s="4"/>
      <c r="M128" s="4"/>
      <c r="N128" s="4"/>
      <c r="O128" s="4"/>
      <c r="P128" s="4"/>
      <c r="Q128" s="4"/>
      <c r="R128" s="4"/>
      <c r="S128" s="4"/>
      <c r="T128" s="4"/>
      <c r="U128" s="4"/>
      <c r="V128" s="4"/>
      <c r="W128" s="4"/>
    </row>
    <row r="129" spans="1:23" hidden="1" x14ac:dyDescent="0.25">
      <c r="A129" s="4">
        <f t="shared" si="2"/>
        <v>1</v>
      </c>
      <c r="B129" s="4"/>
      <c r="C129" s="9" t="s">
        <v>172</v>
      </c>
      <c r="D129" s="5" t="s">
        <v>4</v>
      </c>
      <c r="E129" s="8">
        <f>IF($E$64&lt;=1,0,($E$12/2+0.5)*$E$17)*$E$24</f>
        <v>0</v>
      </c>
      <c r="F129" s="4"/>
      <c r="G129" s="4"/>
      <c r="H129" s="4"/>
      <c r="I129" s="4"/>
      <c r="J129" s="4"/>
      <c r="K129" s="4"/>
      <c r="L129" s="4"/>
      <c r="M129" s="4"/>
      <c r="N129" s="4"/>
      <c r="O129" s="4"/>
      <c r="P129" s="4"/>
      <c r="Q129" s="4"/>
      <c r="R129" s="4"/>
      <c r="S129" s="4"/>
      <c r="T129" s="4"/>
      <c r="U129" s="4"/>
      <c r="V129" s="4"/>
      <c r="W129" s="4"/>
    </row>
    <row r="130" spans="1:23" hidden="1" x14ac:dyDescent="0.25">
      <c r="A130" s="4">
        <f t="shared" si="2"/>
        <v>1</v>
      </c>
      <c r="B130" s="4"/>
      <c r="C130" s="9" t="s">
        <v>173</v>
      </c>
      <c r="D130" s="5" t="s">
        <v>4</v>
      </c>
      <c r="E130" s="8">
        <f>IF(AND($E$13&lt;&gt;E$55,E$64=0),$E$13/E$55/4*E$69,0)*$E$24+IF($E$64=0,$E$30*(1-$E$29),0)</f>
        <v>0</v>
      </c>
      <c r="F130" s="4"/>
      <c r="G130" s="4"/>
      <c r="H130" s="4"/>
      <c r="I130" s="4"/>
      <c r="J130" s="4"/>
      <c r="K130" s="4"/>
      <c r="L130" s="4"/>
      <c r="M130" s="4"/>
      <c r="N130" s="4"/>
      <c r="O130" s="4"/>
      <c r="P130" s="4"/>
      <c r="Q130" s="4"/>
      <c r="R130" s="4"/>
      <c r="S130" s="4"/>
      <c r="T130" s="4"/>
      <c r="U130" s="4"/>
      <c r="V130" s="4"/>
      <c r="W130" s="4"/>
    </row>
    <row r="131" spans="1:23" hidden="1" x14ac:dyDescent="0.25">
      <c r="A131" s="4">
        <f t="shared" si="2"/>
        <v>1</v>
      </c>
      <c r="B131" s="4"/>
      <c r="C131" s="9" t="s">
        <v>174</v>
      </c>
      <c r="D131" s="5" t="s">
        <v>4</v>
      </c>
      <c r="E131" s="8">
        <f>IF(OR($E$13=E$55,E$64=0),0,$E$13/E$55/4*E$69)*$E$24+IF($E$64&lt;&gt;0,$E$30*(1-$E$29),0)</f>
        <v>0</v>
      </c>
      <c r="F131" s="4"/>
      <c r="G131" s="4"/>
      <c r="H131" s="4"/>
      <c r="I131" s="4"/>
      <c r="J131" s="4"/>
      <c r="K131" s="4"/>
      <c r="L131" s="4"/>
      <c r="M131" s="4"/>
      <c r="N131" s="4"/>
      <c r="O131" s="4"/>
      <c r="P131" s="4"/>
      <c r="Q131" s="4"/>
      <c r="R131" s="4"/>
      <c r="S131" s="4"/>
      <c r="T131" s="4"/>
      <c r="U131" s="4"/>
      <c r="V131" s="4"/>
      <c r="W131" s="4"/>
    </row>
    <row r="132" spans="1:23" hidden="1" x14ac:dyDescent="0.25">
      <c r="A132" s="4">
        <f t="shared" si="2"/>
        <v>1</v>
      </c>
      <c r="B132" s="4"/>
      <c r="C132" s="9"/>
      <c r="D132" s="5"/>
      <c r="E132" s="4"/>
      <c r="F132" s="4"/>
      <c r="G132" s="4"/>
      <c r="H132" s="4"/>
      <c r="I132" s="4"/>
      <c r="J132" s="4"/>
      <c r="K132" s="4"/>
      <c r="L132" s="4"/>
      <c r="M132" s="4"/>
      <c r="N132" s="4"/>
      <c r="O132" s="4"/>
      <c r="P132" s="4"/>
      <c r="Q132" s="4"/>
      <c r="R132" s="4"/>
      <c r="S132" s="4"/>
      <c r="T132" s="4"/>
      <c r="U132" s="4"/>
      <c r="V132" s="4"/>
      <c r="W132" s="4"/>
    </row>
    <row r="133" spans="1:23" hidden="1" x14ac:dyDescent="0.25">
      <c r="A133" s="4">
        <f t="shared" si="2"/>
        <v>1</v>
      </c>
      <c r="B133" s="4"/>
      <c r="C133" s="9" t="s">
        <v>99</v>
      </c>
      <c r="D133" s="5" t="s">
        <v>4</v>
      </c>
      <c r="E133" s="10">
        <f>(E$127+E$128+E$130)*E$52*$E$24</f>
        <v>0</v>
      </c>
      <c r="F133" s="4"/>
      <c r="G133" s="4"/>
      <c r="H133" s="4"/>
      <c r="I133" s="4"/>
      <c r="J133" s="4"/>
      <c r="K133" s="4"/>
      <c r="L133" s="4"/>
      <c r="M133" s="4"/>
      <c r="N133" s="4"/>
      <c r="O133" s="4"/>
      <c r="P133" s="4"/>
      <c r="Q133" s="4"/>
      <c r="R133" s="4"/>
      <c r="S133" s="4"/>
      <c r="T133" s="4"/>
      <c r="U133" s="4"/>
      <c r="V133" s="4"/>
      <c r="W133" s="4"/>
    </row>
    <row r="134" spans="1:23" hidden="1" x14ac:dyDescent="0.25">
      <c r="A134" s="4">
        <f t="shared" si="2"/>
        <v>1</v>
      </c>
      <c r="B134" s="4"/>
      <c r="C134" s="9" t="s">
        <v>9</v>
      </c>
      <c r="D134" s="5" t="s">
        <v>4</v>
      </c>
      <c r="E134" s="10">
        <f>(E129+E131)*E13*$E$24</f>
        <v>0</v>
      </c>
      <c r="F134" s="4"/>
      <c r="G134" s="4"/>
      <c r="H134" s="4"/>
      <c r="I134" s="4"/>
      <c r="J134" s="4"/>
      <c r="K134" s="4"/>
      <c r="L134" s="4"/>
      <c r="M134" s="4"/>
      <c r="N134" s="4"/>
      <c r="O134" s="4"/>
      <c r="P134" s="4"/>
      <c r="Q134" s="4"/>
      <c r="R134" s="4"/>
      <c r="S134" s="4"/>
      <c r="T134" s="4"/>
      <c r="U134" s="4"/>
      <c r="V134" s="4"/>
      <c r="W134" s="4"/>
    </row>
    <row r="135" spans="1:23" hidden="1" x14ac:dyDescent="0.25">
      <c r="A135" s="4">
        <f t="shared" si="2"/>
        <v>1</v>
      </c>
      <c r="B135" s="4"/>
      <c r="C135" s="9" t="s">
        <v>76</v>
      </c>
      <c r="D135" s="5" t="s">
        <v>102</v>
      </c>
      <c r="E135" s="10">
        <f>$E$48*E12*E14*$E$24</f>
        <v>0</v>
      </c>
      <c r="F135" s="4"/>
      <c r="G135" s="4"/>
      <c r="H135" s="4"/>
      <c r="I135" s="4"/>
      <c r="J135" s="4"/>
      <c r="K135" s="4"/>
      <c r="L135" s="4"/>
      <c r="M135" s="4"/>
      <c r="N135" s="4"/>
      <c r="O135" s="4"/>
      <c r="P135" s="4"/>
      <c r="Q135" s="4"/>
      <c r="R135" s="4"/>
      <c r="S135" s="4"/>
      <c r="T135" s="4"/>
      <c r="U135" s="4"/>
      <c r="V135" s="4"/>
      <c r="W135" s="4"/>
    </row>
    <row r="136" spans="1:23" hidden="1" x14ac:dyDescent="0.25">
      <c r="A136" s="4">
        <f t="shared" si="2"/>
        <v>1</v>
      </c>
      <c r="B136" s="4"/>
      <c r="C136" s="9"/>
      <c r="D136" s="9"/>
      <c r="E136" s="9"/>
      <c r="F136" s="9"/>
      <c r="G136" s="4"/>
      <c r="H136" s="4"/>
      <c r="I136" s="4"/>
      <c r="J136" s="4"/>
      <c r="K136" s="4"/>
      <c r="L136" s="4"/>
      <c r="M136" s="4"/>
      <c r="N136" s="4"/>
      <c r="O136" s="4"/>
      <c r="P136" s="4"/>
      <c r="Q136" s="4"/>
      <c r="R136" s="4"/>
      <c r="S136" s="4"/>
      <c r="T136" s="4"/>
      <c r="U136" s="4"/>
      <c r="V136" s="4"/>
      <c r="W136" s="4"/>
    </row>
    <row r="137" spans="1:23" hidden="1" x14ac:dyDescent="0.25">
      <c r="A137" s="4">
        <f t="shared" si="2"/>
        <v>1</v>
      </c>
      <c r="B137" s="4"/>
      <c r="C137" s="12" t="s">
        <v>98</v>
      </c>
      <c r="D137" s="4"/>
      <c r="E137" s="9"/>
      <c r="F137" s="4"/>
      <c r="G137" s="4"/>
      <c r="H137" s="4"/>
      <c r="I137" s="4"/>
      <c r="J137" s="4"/>
      <c r="K137" s="4"/>
      <c r="L137" s="4"/>
      <c r="M137" s="4"/>
      <c r="N137" s="4"/>
      <c r="O137" s="4"/>
      <c r="P137" s="4"/>
      <c r="Q137" s="4"/>
      <c r="R137" s="4"/>
      <c r="S137" s="4"/>
      <c r="T137" s="4"/>
      <c r="U137" s="4"/>
      <c r="V137" s="4"/>
      <c r="W137" s="4"/>
    </row>
    <row r="138" spans="1:23" hidden="1" x14ac:dyDescent="0.25">
      <c r="A138" s="4">
        <f t="shared" si="2"/>
        <v>1</v>
      </c>
      <c r="B138" s="4"/>
      <c r="C138" s="4"/>
      <c r="D138" s="4"/>
      <c r="E138" s="4"/>
      <c r="F138" s="4"/>
      <c r="G138" s="4"/>
      <c r="H138" s="4"/>
      <c r="I138" s="4"/>
      <c r="J138" s="4"/>
      <c r="K138" s="4"/>
      <c r="L138" s="4"/>
      <c r="M138" s="4"/>
      <c r="N138" s="4"/>
      <c r="O138" s="4"/>
      <c r="P138" s="4"/>
      <c r="Q138" s="4"/>
      <c r="R138" s="4"/>
      <c r="S138" s="4"/>
      <c r="T138" s="4"/>
      <c r="U138" s="4"/>
      <c r="V138" s="4"/>
      <c r="W138" s="4"/>
    </row>
    <row r="139" spans="1:23" hidden="1" x14ac:dyDescent="0.25">
      <c r="A139" s="4">
        <f t="shared" si="2"/>
        <v>1</v>
      </c>
      <c r="B139" s="4"/>
      <c r="C139" s="9" t="s">
        <v>13</v>
      </c>
      <c r="D139" s="5" t="s">
        <v>252</v>
      </c>
      <c r="E139" s="10">
        <f>IFERROR($E$12*$E$14/E$64*E$48,0)*$E$24</f>
        <v>0</v>
      </c>
      <c r="F139" s="4"/>
      <c r="G139" s="4"/>
      <c r="H139" s="4"/>
      <c r="I139" s="4"/>
      <c r="J139" s="4"/>
      <c r="K139" s="4"/>
      <c r="L139" s="4"/>
      <c r="M139" s="4"/>
      <c r="N139" s="4"/>
      <c r="O139" s="4"/>
      <c r="P139" s="4"/>
      <c r="Q139" s="4"/>
      <c r="R139" s="4"/>
      <c r="S139" s="4"/>
      <c r="T139" s="4"/>
      <c r="U139" s="4"/>
      <c r="V139" s="4"/>
      <c r="W139" s="4"/>
    </row>
    <row r="140" spans="1:23" hidden="1" x14ac:dyDescent="0.25">
      <c r="A140" s="4">
        <f t="shared" si="2"/>
        <v>1</v>
      </c>
      <c r="B140" s="4"/>
      <c r="C140" s="9" t="s">
        <v>14</v>
      </c>
      <c r="D140" s="5" t="s">
        <v>252</v>
      </c>
      <c r="E140" s="10">
        <f>IFERROR(E135*E13/E143*$E$24,0)</f>
        <v>0</v>
      </c>
      <c r="F140" s="4"/>
      <c r="G140" s="4"/>
      <c r="H140" s="4"/>
      <c r="I140" s="4"/>
      <c r="J140" s="4"/>
      <c r="K140" s="4"/>
      <c r="L140" s="4"/>
      <c r="M140" s="4"/>
      <c r="N140" s="4"/>
      <c r="O140" s="4"/>
      <c r="P140" s="4"/>
      <c r="Q140" s="4"/>
      <c r="R140" s="4"/>
      <c r="S140" s="4"/>
      <c r="T140" s="4"/>
      <c r="U140" s="4"/>
    </row>
    <row r="141" spans="1:23" hidden="1" x14ac:dyDescent="0.25">
      <c r="A141" s="4">
        <f t="shared" si="2"/>
        <v>1</v>
      </c>
      <c r="B141" s="4"/>
      <c r="C141" s="4"/>
      <c r="D141" s="4"/>
      <c r="E141" s="4"/>
      <c r="F141" s="4"/>
      <c r="G141" s="4"/>
      <c r="H141" s="4"/>
      <c r="I141" s="4"/>
      <c r="J141" s="4"/>
      <c r="K141" s="4"/>
      <c r="L141" s="4"/>
      <c r="M141" s="4"/>
      <c r="N141" s="4"/>
      <c r="O141" s="4"/>
      <c r="P141" s="4"/>
      <c r="Q141" s="4"/>
      <c r="R141" s="4"/>
      <c r="S141" s="4"/>
      <c r="T141" s="4"/>
      <c r="U141" s="4"/>
    </row>
    <row r="142" spans="1:23" hidden="1" x14ac:dyDescent="0.25">
      <c r="A142" s="4">
        <f t="shared" si="2"/>
        <v>1</v>
      </c>
      <c r="B142" s="4"/>
      <c r="C142" s="9" t="s">
        <v>6</v>
      </c>
      <c r="D142" s="6" t="s">
        <v>226</v>
      </c>
      <c r="E142" s="10">
        <f>$E$64*$E$13*$E$24</f>
        <v>0</v>
      </c>
      <c r="F142" s="4"/>
      <c r="G142" s="4"/>
      <c r="H142" s="4"/>
      <c r="I142" s="4"/>
      <c r="J142" s="4"/>
      <c r="K142" s="4"/>
      <c r="L142" s="4"/>
      <c r="M142" s="4"/>
      <c r="N142" s="4"/>
      <c r="O142" s="4"/>
      <c r="P142" s="4"/>
      <c r="Q142" s="4"/>
      <c r="R142" s="4"/>
      <c r="S142" s="4"/>
      <c r="T142" s="4"/>
      <c r="U142" s="4"/>
    </row>
    <row r="143" spans="1:23" hidden="1" x14ac:dyDescent="0.25">
      <c r="A143" s="4">
        <f t="shared" si="2"/>
        <v>1</v>
      </c>
      <c r="B143" s="4"/>
      <c r="C143" s="9" t="s">
        <v>0</v>
      </c>
      <c r="D143" s="6" t="s">
        <v>227</v>
      </c>
      <c r="E143" s="10">
        <f>E55*$E$24</f>
        <v>0</v>
      </c>
      <c r="F143" s="4"/>
      <c r="G143" s="4"/>
      <c r="H143" s="4"/>
      <c r="I143" s="4"/>
      <c r="J143" s="4"/>
      <c r="K143" s="4"/>
      <c r="L143" s="4"/>
      <c r="M143" s="4"/>
      <c r="N143" s="4"/>
      <c r="O143" s="4"/>
      <c r="P143" s="4"/>
      <c r="Q143" s="4"/>
      <c r="R143" s="4"/>
      <c r="S143" s="4"/>
      <c r="T143" s="4"/>
      <c r="U143" s="4"/>
    </row>
    <row r="144" spans="1:23" hidden="1" x14ac:dyDescent="0.25">
      <c r="A144" s="4">
        <f t="shared" si="2"/>
        <v>1</v>
      </c>
      <c r="B144" s="4"/>
      <c r="C144" s="4"/>
      <c r="D144" s="4"/>
      <c r="E144" s="4"/>
      <c r="F144" s="4"/>
      <c r="G144" s="4"/>
      <c r="H144" s="4"/>
      <c r="I144" s="4"/>
      <c r="J144" s="4"/>
      <c r="K144" s="4"/>
      <c r="L144" s="4"/>
      <c r="M144" s="4"/>
      <c r="N144" s="4"/>
      <c r="O144" s="4"/>
      <c r="P144" s="4"/>
      <c r="Q144" s="4"/>
      <c r="R144" s="4"/>
      <c r="S144" s="4"/>
      <c r="T144" s="4"/>
      <c r="U144" s="4"/>
    </row>
    <row r="145" spans="1:23" hidden="1" x14ac:dyDescent="0.25">
      <c r="A145" s="1">
        <f t="shared" ref="A145:A165" si="3">1-ktb_kon</f>
        <v>1</v>
      </c>
      <c r="B145" s="1"/>
      <c r="C145" s="2" t="s">
        <v>103</v>
      </c>
      <c r="D145" s="1"/>
      <c r="E145" s="1"/>
      <c r="F145" s="3"/>
      <c r="G145" s="1"/>
      <c r="H145" s="1"/>
      <c r="I145" s="1"/>
      <c r="J145" s="1"/>
      <c r="K145" s="1"/>
      <c r="L145" s="1"/>
      <c r="M145" s="1"/>
      <c r="N145" s="1"/>
      <c r="O145" s="1"/>
      <c r="P145" s="1"/>
      <c r="Q145" s="1"/>
      <c r="R145" s="1"/>
      <c r="S145" s="1"/>
      <c r="T145" s="1"/>
      <c r="U145" s="1"/>
      <c r="V145" s="1"/>
      <c r="W145" s="1"/>
    </row>
    <row r="146" spans="1:23" hidden="1" x14ac:dyDescent="0.25">
      <c r="A146" s="4">
        <f t="shared" si="3"/>
        <v>1</v>
      </c>
      <c r="B146" s="4"/>
      <c r="C146" s="4"/>
      <c r="D146" s="4"/>
      <c r="E146" s="4"/>
      <c r="F146" s="4"/>
      <c r="G146" s="4"/>
      <c r="H146" s="4"/>
      <c r="I146" s="4"/>
      <c r="J146" s="4"/>
      <c r="K146" s="4"/>
      <c r="L146" s="4"/>
      <c r="M146" s="4"/>
      <c r="N146" s="4"/>
      <c r="O146" s="4"/>
      <c r="P146" s="4"/>
      <c r="Q146" s="4"/>
      <c r="R146" s="4"/>
      <c r="S146" s="4"/>
      <c r="T146" s="4"/>
      <c r="U146" s="4"/>
    </row>
    <row r="147" spans="1:23" hidden="1" x14ac:dyDescent="0.25">
      <c r="A147" s="4">
        <f t="shared" si="3"/>
        <v>1</v>
      </c>
      <c r="B147" s="4"/>
      <c r="C147" s="9" t="s">
        <v>171</v>
      </c>
      <c r="D147" s="5" t="s">
        <v>4</v>
      </c>
      <c r="E147" s="8">
        <f>($E$14/IF($E$15="po jednej stronie korytarza",4,8)+0.5)*$E$18*$E$22</f>
        <v>0</v>
      </c>
      <c r="F147" s="4"/>
      <c r="G147" s="4"/>
      <c r="H147" s="4"/>
      <c r="I147" s="4"/>
      <c r="J147" s="4"/>
      <c r="K147" s="4"/>
      <c r="L147" s="4"/>
      <c r="M147" s="4"/>
      <c r="N147" s="4"/>
      <c r="O147" s="4"/>
      <c r="P147" s="4"/>
      <c r="Q147" s="4"/>
      <c r="R147" s="4"/>
      <c r="S147" s="4"/>
      <c r="T147" s="4"/>
      <c r="U147" s="4"/>
    </row>
    <row r="148" spans="1:23" hidden="1" x14ac:dyDescent="0.25">
      <c r="A148" s="4">
        <f t="shared" si="3"/>
        <v>1</v>
      </c>
      <c r="B148" s="4"/>
      <c r="C148" s="9" t="s">
        <v>175</v>
      </c>
      <c r="D148" s="5" t="s">
        <v>4</v>
      </c>
      <c r="E148" s="8">
        <f>IF(E$62&lt;=1,$E$12/2,$E$12/E$62/4)*$E$17*IF($E$12=$E$62,0,1)*$E$22</f>
        <v>0</v>
      </c>
      <c r="F148" s="4"/>
      <c r="G148" s="4"/>
      <c r="H148" s="4"/>
      <c r="I148" s="4"/>
      <c r="J148" s="4"/>
      <c r="K148" s="4"/>
      <c r="L148" s="4"/>
      <c r="M148" s="4"/>
      <c r="N148" s="4"/>
      <c r="O148" s="4"/>
      <c r="P148" s="4"/>
      <c r="Q148" s="4"/>
      <c r="R148" s="4"/>
      <c r="S148" s="4"/>
      <c r="T148" s="4"/>
      <c r="U148" s="4"/>
    </row>
    <row r="149" spans="1:23" hidden="1" x14ac:dyDescent="0.25">
      <c r="A149" s="4">
        <f t="shared" si="3"/>
        <v>1</v>
      </c>
      <c r="B149" s="4"/>
      <c r="C149" s="9" t="s">
        <v>172</v>
      </c>
      <c r="D149" s="5" t="s">
        <v>4</v>
      </c>
      <c r="E149" s="8">
        <f>IF(E62&lt;=1,0,($E$12/2+0.5)*$E$17)*$E$22</f>
        <v>0</v>
      </c>
      <c r="F149" s="4"/>
      <c r="G149" s="4"/>
      <c r="H149" s="4"/>
      <c r="I149" s="4"/>
      <c r="J149" s="4"/>
      <c r="K149" s="4"/>
      <c r="L149" s="4"/>
      <c r="M149" s="4"/>
      <c r="N149" s="4"/>
      <c r="O149" s="4"/>
      <c r="P149" s="4"/>
      <c r="Q149" s="4"/>
      <c r="R149" s="4"/>
      <c r="S149" s="4"/>
      <c r="T149" s="4"/>
      <c r="U149" s="4"/>
    </row>
    <row r="150" spans="1:23" hidden="1" x14ac:dyDescent="0.25">
      <c r="A150" s="4">
        <f t="shared" si="3"/>
        <v>1</v>
      </c>
      <c r="B150" s="4"/>
      <c r="C150" s="9" t="s">
        <v>173</v>
      </c>
      <c r="D150" s="5" t="s">
        <v>4</v>
      </c>
      <c r="E150" s="8">
        <f>IF(AND($E$13&lt;&gt;E$55,E$62=0),$E$13/E$55/4*E$69,0)*$E$22+IF($E$62=0,$E$30*(1-$E$29),0)</f>
        <v>0</v>
      </c>
      <c r="F150" s="4"/>
      <c r="G150" s="4"/>
      <c r="H150" s="4"/>
      <c r="I150" s="4"/>
      <c r="J150" s="4"/>
      <c r="K150" s="4"/>
      <c r="L150" s="4"/>
      <c r="M150" s="4"/>
      <c r="N150" s="4"/>
      <c r="O150" s="4"/>
      <c r="P150" s="4"/>
      <c r="Q150" s="4"/>
      <c r="R150" s="4"/>
      <c r="S150" s="4"/>
      <c r="T150" s="4"/>
      <c r="U150" s="4"/>
    </row>
    <row r="151" spans="1:23" hidden="1" x14ac:dyDescent="0.25">
      <c r="A151" s="4">
        <f t="shared" si="3"/>
        <v>1</v>
      </c>
      <c r="B151" s="4"/>
      <c r="C151" s="9" t="s">
        <v>174</v>
      </c>
      <c r="D151" s="5" t="s">
        <v>4</v>
      </c>
      <c r="E151" s="8">
        <f>IF(OR($E$13=E$55,E$62=0),0,$E$13/E$55/4*E$69+$E$30*(1-$E$29))*$E$22+IF($E$62&lt;&gt;0,$E$30*(1-$E$29),0)</f>
        <v>0</v>
      </c>
      <c r="F151" s="4"/>
      <c r="G151" s="4"/>
      <c r="H151" s="4"/>
      <c r="I151" s="4"/>
      <c r="J151" s="4"/>
      <c r="K151" s="4"/>
      <c r="L151" s="4"/>
      <c r="M151" s="4"/>
      <c r="N151" s="4"/>
      <c r="O151" s="4"/>
      <c r="P151" s="4"/>
      <c r="Q151" s="4"/>
      <c r="R151" s="4"/>
      <c r="S151" s="4"/>
      <c r="T151" s="4"/>
      <c r="U151" s="4"/>
      <c r="V151" s="4"/>
      <c r="W151" s="4"/>
    </row>
    <row r="152" spans="1:23" hidden="1" x14ac:dyDescent="0.25">
      <c r="A152" s="4">
        <f t="shared" si="3"/>
        <v>1</v>
      </c>
      <c r="B152" s="4"/>
      <c r="C152" s="4"/>
      <c r="D152" s="5"/>
      <c r="E152" s="4"/>
      <c r="F152" s="4"/>
      <c r="G152" s="4"/>
      <c r="H152" s="4"/>
      <c r="I152" s="4"/>
      <c r="J152" s="4"/>
      <c r="K152" s="4"/>
      <c r="L152" s="4"/>
      <c r="M152" s="4"/>
      <c r="N152" s="4"/>
      <c r="O152" s="4"/>
      <c r="P152" s="4"/>
      <c r="Q152" s="4"/>
      <c r="R152" s="4"/>
      <c r="S152" s="4"/>
      <c r="T152" s="4"/>
      <c r="U152" s="4"/>
      <c r="V152" s="4"/>
      <c r="W152" s="4"/>
    </row>
    <row r="153" spans="1:23" hidden="1" x14ac:dyDescent="0.25">
      <c r="A153" s="4">
        <f t="shared" si="3"/>
        <v>1</v>
      </c>
      <c r="B153" s="4"/>
      <c r="C153" s="9" t="s">
        <v>99</v>
      </c>
      <c r="D153" s="5" t="s">
        <v>4</v>
      </c>
      <c r="E153" s="10">
        <f>(E$147+E$148+E$150)*E52*$E$22</f>
        <v>0</v>
      </c>
      <c r="F153" s="4"/>
      <c r="G153" s="4"/>
      <c r="H153" s="4"/>
      <c r="I153" s="4"/>
      <c r="J153" s="4"/>
      <c r="K153" s="4"/>
      <c r="L153" s="4"/>
      <c r="M153" s="4"/>
      <c r="N153" s="4"/>
      <c r="O153" s="4"/>
      <c r="P153" s="4"/>
      <c r="Q153" s="4"/>
      <c r="R153" s="4"/>
      <c r="S153" s="4"/>
      <c r="T153" s="4"/>
      <c r="U153" s="4"/>
      <c r="V153" s="4"/>
      <c r="W153" s="4"/>
    </row>
    <row r="154" spans="1:23" hidden="1" x14ac:dyDescent="0.25">
      <c r="A154" s="4">
        <f t="shared" si="3"/>
        <v>1</v>
      </c>
      <c r="B154" s="4"/>
      <c r="C154" s="9" t="s">
        <v>9</v>
      </c>
      <c r="D154" s="5" t="s">
        <v>4</v>
      </c>
      <c r="E154" s="10">
        <f>(E$149+E$151)*$E$13*E$62*$E$22</f>
        <v>0</v>
      </c>
      <c r="F154" s="4"/>
      <c r="G154" s="4"/>
      <c r="H154" s="4"/>
      <c r="I154" s="4"/>
      <c r="J154" s="4"/>
      <c r="K154" s="4"/>
      <c r="L154" s="4"/>
      <c r="M154" s="4"/>
      <c r="N154" s="4"/>
      <c r="O154" s="4"/>
      <c r="P154" s="4"/>
      <c r="Q154" s="4"/>
      <c r="R154" s="4"/>
      <c r="S154" s="4"/>
      <c r="T154" s="4"/>
      <c r="U154" s="4"/>
      <c r="V154" s="4"/>
      <c r="W154" s="4"/>
    </row>
    <row r="155" spans="1:23" hidden="1" x14ac:dyDescent="0.25">
      <c r="A155" s="4">
        <f t="shared" si="3"/>
        <v>1</v>
      </c>
      <c r="B155" s="4"/>
      <c r="C155" s="9"/>
      <c r="D155" s="4"/>
      <c r="E155" s="4"/>
      <c r="F155" s="4"/>
      <c r="G155" s="4"/>
      <c r="H155" s="4"/>
      <c r="I155" s="4"/>
      <c r="J155" s="4"/>
      <c r="K155" s="4"/>
      <c r="L155" s="4"/>
      <c r="M155" s="4"/>
      <c r="N155" s="4"/>
      <c r="O155" s="4"/>
      <c r="P155" s="4"/>
      <c r="Q155" s="4"/>
      <c r="R155" s="4"/>
      <c r="S155" s="4"/>
      <c r="T155" s="4"/>
      <c r="U155" s="4"/>
      <c r="V155" s="4"/>
      <c r="W155" s="4"/>
    </row>
    <row r="156" spans="1:23" hidden="1" x14ac:dyDescent="0.25">
      <c r="A156" s="4">
        <f t="shared" si="3"/>
        <v>1</v>
      </c>
      <c r="B156" s="4"/>
      <c r="C156" s="12" t="s">
        <v>98</v>
      </c>
      <c r="D156" s="4"/>
      <c r="E156" s="4"/>
      <c r="F156" s="4"/>
      <c r="G156" s="4"/>
      <c r="H156" s="4"/>
      <c r="I156" s="4"/>
      <c r="J156" s="4"/>
      <c r="K156" s="4"/>
      <c r="L156" s="4"/>
      <c r="M156" s="4"/>
      <c r="N156" s="4"/>
      <c r="O156" s="4"/>
      <c r="P156" s="4"/>
      <c r="Q156" s="4"/>
      <c r="R156" s="4"/>
      <c r="S156" s="4"/>
      <c r="T156" s="4"/>
      <c r="U156" s="4"/>
      <c r="V156" s="4"/>
      <c r="W156" s="4"/>
    </row>
    <row r="157" spans="1:23" hidden="1" x14ac:dyDescent="0.25">
      <c r="A157" s="4">
        <f t="shared" si="3"/>
        <v>1</v>
      </c>
      <c r="B157" s="4"/>
      <c r="C157" s="9" t="s">
        <v>13</v>
      </c>
      <c r="D157" s="5" t="s">
        <v>253</v>
      </c>
      <c r="E157" s="10">
        <f>IFERROR($E$12*$E$14/E$62*E$48,0)*$E$22</f>
        <v>0</v>
      </c>
      <c r="F157" s="4"/>
      <c r="G157" s="4"/>
      <c r="H157" s="4"/>
      <c r="I157" s="4"/>
      <c r="J157" s="4"/>
      <c r="K157" s="4"/>
      <c r="L157" s="4"/>
      <c r="M157" s="4"/>
      <c r="N157" s="4"/>
      <c r="O157" s="4"/>
      <c r="P157" s="4"/>
      <c r="Q157" s="4"/>
      <c r="R157" s="4"/>
      <c r="S157" s="4"/>
      <c r="T157" s="4"/>
      <c r="U157" s="4"/>
      <c r="V157" s="4"/>
      <c r="W157" s="4"/>
    </row>
    <row r="158" spans="1:23" hidden="1" x14ac:dyDescent="0.25">
      <c r="A158" s="4">
        <f t="shared" si="3"/>
        <v>1</v>
      </c>
      <c r="B158" s="4"/>
      <c r="C158" s="9" t="s">
        <v>14</v>
      </c>
      <c r="D158" s="5" t="s">
        <v>253</v>
      </c>
      <c r="E158" s="10">
        <f>IFERROR(IF(E62&lt;&gt;0,E160/E161,$E$51*$E$48/$E$55)*$E$22,0)</f>
        <v>0</v>
      </c>
      <c r="F158" s="4"/>
      <c r="G158" s="4"/>
      <c r="H158" s="4"/>
      <c r="I158" s="4"/>
      <c r="J158" s="4"/>
      <c r="K158" s="4"/>
      <c r="L158" s="4"/>
      <c r="M158" s="4"/>
      <c r="N158" s="4"/>
      <c r="O158" s="4"/>
      <c r="P158" s="4"/>
      <c r="Q158" s="4"/>
      <c r="R158" s="4"/>
      <c r="S158" s="4"/>
      <c r="T158" s="4"/>
      <c r="U158" s="4"/>
      <c r="V158" s="4"/>
      <c r="W158" s="4"/>
    </row>
    <row r="159" spans="1:23" hidden="1" x14ac:dyDescent="0.25">
      <c r="A159" s="4">
        <f t="shared" si="3"/>
        <v>1</v>
      </c>
      <c r="B159" s="4"/>
      <c r="C159" s="4"/>
      <c r="D159" s="4"/>
      <c r="E159" s="4"/>
      <c r="F159" s="4"/>
      <c r="G159" s="4"/>
      <c r="H159" s="4"/>
      <c r="I159" s="4"/>
      <c r="J159" s="4"/>
      <c r="K159" s="4"/>
      <c r="L159" s="4"/>
      <c r="M159" s="4"/>
      <c r="N159" s="4"/>
      <c r="O159" s="4"/>
      <c r="P159" s="4"/>
      <c r="Q159" s="4"/>
      <c r="R159" s="4"/>
      <c r="S159" s="4"/>
      <c r="T159" s="4"/>
      <c r="U159" s="4"/>
      <c r="V159" s="4"/>
      <c r="W159" s="4"/>
    </row>
    <row r="160" spans="1:23" hidden="1" x14ac:dyDescent="0.25">
      <c r="A160" s="4">
        <f t="shared" si="3"/>
        <v>1</v>
      </c>
      <c r="B160" s="4"/>
      <c r="C160" s="9" t="s">
        <v>6</v>
      </c>
      <c r="D160" s="6" t="s">
        <v>226</v>
      </c>
      <c r="E160" s="10">
        <f>E$62*$E$13*$E$22</f>
        <v>0</v>
      </c>
      <c r="F160" s="4"/>
      <c r="G160" s="4"/>
      <c r="H160" s="4"/>
      <c r="I160" s="4"/>
      <c r="J160" s="4"/>
      <c r="K160" s="4"/>
      <c r="L160" s="4"/>
      <c r="M160" s="4"/>
      <c r="N160" s="4"/>
      <c r="O160" s="4"/>
      <c r="P160" s="4"/>
      <c r="Q160" s="4"/>
      <c r="R160" s="4"/>
      <c r="S160" s="4"/>
      <c r="T160" s="4"/>
      <c r="U160" s="4"/>
      <c r="V160" s="4"/>
      <c r="W160" s="4"/>
    </row>
    <row r="161" spans="1:23" hidden="1" x14ac:dyDescent="0.25">
      <c r="A161" s="4">
        <f t="shared" si="3"/>
        <v>1</v>
      </c>
      <c r="B161" s="4"/>
      <c r="C161" s="9" t="s">
        <v>0</v>
      </c>
      <c r="D161" s="6" t="s">
        <v>227</v>
      </c>
      <c r="E161" s="10">
        <f>E55*$E$22</f>
        <v>0</v>
      </c>
      <c r="F161" s="4"/>
      <c r="G161" s="4"/>
      <c r="H161" s="4"/>
      <c r="I161" s="4"/>
      <c r="J161" s="4"/>
      <c r="K161" s="4"/>
      <c r="L161" s="4"/>
      <c r="M161" s="4"/>
      <c r="N161" s="4"/>
      <c r="O161" s="4"/>
      <c r="P161" s="4"/>
      <c r="Q161" s="4"/>
      <c r="R161" s="4"/>
      <c r="S161" s="4"/>
      <c r="T161" s="4"/>
      <c r="U161" s="4"/>
      <c r="V161" s="4"/>
      <c r="W161" s="4"/>
    </row>
    <row r="162" spans="1:23" hidden="1" x14ac:dyDescent="0.25">
      <c r="A162" s="4">
        <f t="shared" si="3"/>
        <v>1</v>
      </c>
      <c r="B162" s="4"/>
      <c r="C162" s="9"/>
      <c r="D162" s="4"/>
      <c r="E162" s="15"/>
      <c r="F162" s="4"/>
      <c r="G162" s="4"/>
      <c r="H162" s="4"/>
      <c r="I162" s="4"/>
      <c r="J162" s="4"/>
      <c r="K162" s="4"/>
      <c r="L162" s="4"/>
      <c r="M162" s="4"/>
      <c r="N162" s="4"/>
      <c r="O162" s="4"/>
      <c r="P162" s="4"/>
      <c r="Q162" s="4"/>
      <c r="R162" s="4"/>
      <c r="S162" s="4"/>
      <c r="T162" s="4"/>
      <c r="U162" s="4"/>
      <c r="V162" s="4"/>
      <c r="W162" s="4"/>
    </row>
    <row r="163" spans="1:23" hidden="1" x14ac:dyDescent="0.25">
      <c r="A163" s="4">
        <f t="shared" si="3"/>
        <v>1</v>
      </c>
      <c r="B163" s="4"/>
      <c r="C163" s="12" t="s">
        <v>138</v>
      </c>
      <c r="D163" s="4"/>
      <c r="E163" s="4"/>
      <c r="F163" s="4"/>
      <c r="G163" s="4"/>
      <c r="H163" s="4"/>
      <c r="I163" s="4"/>
      <c r="J163" s="4"/>
      <c r="K163" s="4"/>
      <c r="L163" s="4"/>
      <c r="M163" s="4"/>
      <c r="N163" s="4"/>
      <c r="O163" s="4"/>
      <c r="P163" s="4"/>
      <c r="Q163" s="4"/>
      <c r="R163" s="4"/>
      <c r="S163" s="4"/>
      <c r="T163" s="4"/>
      <c r="U163" s="4"/>
      <c r="V163" s="4"/>
      <c r="W163" s="4"/>
    </row>
    <row r="164" spans="1:23" hidden="1" x14ac:dyDescent="0.25">
      <c r="A164" s="4">
        <f t="shared" si="3"/>
        <v>1</v>
      </c>
      <c r="B164" s="4"/>
      <c r="C164" s="9" t="s">
        <v>66</v>
      </c>
      <c r="D164" s="6" t="s">
        <v>4</v>
      </c>
      <c r="E164" s="10">
        <f>(E148+E150)*E12</f>
        <v>0</v>
      </c>
      <c r="F164" s="4"/>
      <c r="G164" s="4"/>
      <c r="H164" s="4"/>
      <c r="I164" s="4"/>
      <c r="J164" s="4"/>
      <c r="K164" s="4"/>
      <c r="L164" s="4"/>
      <c r="M164" s="4"/>
      <c r="N164" s="4"/>
      <c r="O164" s="4"/>
      <c r="P164" s="4"/>
      <c r="Q164" s="4"/>
      <c r="R164" s="4"/>
      <c r="S164" s="4"/>
      <c r="T164" s="4"/>
      <c r="U164" s="4"/>
      <c r="V164" s="4"/>
      <c r="W164" s="4"/>
    </row>
    <row r="165" spans="1:23" hidden="1" x14ac:dyDescent="0.25">
      <c r="A165" s="4">
        <f t="shared" si="3"/>
        <v>1</v>
      </c>
      <c r="B165" s="4"/>
      <c r="C165" s="9" t="s">
        <v>67</v>
      </c>
      <c r="D165" s="6" t="s">
        <v>4</v>
      </c>
      <c r="E165" s="10">
        <f>(E149+E151)*E62</f>
        <v>0</v>
      </c>
      <c r="F165" s="4"/>
      <c r="G165" s="4"/>
      <c r="H165" s="4"/>
      <c r="I165" s="4"/>
      <c r="J165" s="4"/>
      <c r="K165" s="4"/>
      <c r="L165" s="4"/>
      <c r="M165" s="4"/>
      <c r="N165" s="4"/>
      <c r="O165" s="4"/>
      <c r="P165" s="4"/>
      <c r="Q165" s="4"/>
      <c r="R165" s="4"/>
      <c r="S165" s="4"/>
      <c r="T165" s="4"/>
      <c r="U165" s="4"/>
      <c r="V165" s="4"/>
      <c r="W165" s="4"/>
    </row>
    <row r="166" spans="1:23" x14ac:dyDescent="0.25">
      <c r="A166" s="4"/>
      <c r="B166" s="4"/>
      <c r="C166" s="9"/>
      <c r="D166" s="4"/>
      <c r="E166" s="4"/>
      <c r="F166" s="4"/>
      <c r="G166" s="4"/>
      <c r="H166" s="4"/>
      <c r="I166" s="4"/>
      <c r="J166" s="4"/>
      <c r="K166" s="4"/>
      <c r="L166" s="4"/>
      <c r="M166" s="4"/>
      <c r="N166" s="4"/>
      <c r="O166" s="4"/>
      <c r="P166" s="4"/>
      <c r="Q166" s="4"/>
      <c r="R166" s="4"/>
      <c r="S166" s="4"/>
      <c r="T166" s="4"/>
      <c r="U166" s="4"/>
      <c r="V166" s="4"/>
      <c r="W166" s="4"/>
    </row>
    <row r="167" spans="1:23" hidden="1" x14ac:dyDescent="0.25"/>
    <row r="168" spans="1:23" hidden="1" x14ac:dyDescent="0.25"/>
    <row r="169" spans="1:23" hidden="1" x14ac:dyDescent="0.25"/>
    <row r="170" spans="1:23" hidden="1" x14ac:dyDescent="0.25"/>
    <row r="171" spans="1:23" hidden="1" x14ac:dyDescent="0.25"/>
    <row r="172" spans="1:23" hidden="1" x14ac:dyDescent="0.25"/>
    <row r="173" spans="1:23" hidden="1" x14ac:dyDescent="0.25"/>
    <row r="174" spans="1:23" hidden="1" x14ac:dyDescent="0.25"/>
    <row r="175" spans="1:23" hidden="1" x14ac:dyDescent="0.25"/>
    <row r="176" spans="1:2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sheetData>
  <mergeCells count="2">
    <mergeCell ref="C4:F4"/>
    <mergeCell ref="C7:E7"/>
  </mergeCells>
  <dataValidations count="6">
    <dataValidation type="list" allowBlank="1" showInputMessage="1" showErrorMessage="1" sqref="E15">
      <formula1>"po jednej stronie, po obydwu stronach,"</formula1>
    </dataValidation>
    <dataValidation type="list" allowBlank="1" showInputMessage="1" showErrorMessage="1" sqref="E38 E34 E21:E24 E29 E42">
      <formula1>"0,1"</formula1>
    </dataValidation>
    <dataValidation type="list" allowBlank="1" showInputMessage="1" showErrorMessage="1" sqref="E35 E39">
      <formula1>"natynkowe, podtynkowe,"</formula1>
    </dataValidation>
    <dataValidation type="custom" errorStyle="warning" allowBlank="1" showErrorMessage="1" errorTitle="Budynkowe PD" error="Liczba budynkowych punków dystrybucyjnych nie może być większa niż liczba klatek/pionów_x000a__x000a_Proszę wprowadzić poprawną wartość" sqref="E55">
      <formula1>$E$55&lt;=$E$13</formula1>
    </dataValidation>
    <dataValidation type="custom" errorStyle="warning" allowBlank="1" showInputMessage="1" showErrorMessage="1" errorTitle="Stosunek HC do HP" error="Wartość musi mieścić się w przedziale 0%-100%" sqref="E47">
      <formula1>$E$47&lt;=100%</formula1>
    </dataValidation>
    <dataValidation type="custom" errorStyle="warning" allowBlank="1" showInputMessage="1" showErrorMessage="1" errorTitle="Pojemość sieci pionowej" error="Wartość musi mieścić się w przedziale 0%-100%" sqref="E48">
      <formula1>E48&lt;=100%</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26"/>
  <sheetViews>
    <sheetView zoomScale="115" zoomScaleNormal="115" workbookViewId="0">
      <pane xSplit="3" ySplit="1" topLeftCell="D27" activePane="bottomRight" state="frozen"/>
      <selection pane="topRight" activeCell="D1" sqref="D1"/>
      <selection pane="bottomLeft" activeCell="A3" sqref="A3"/>
      <selection pane="bottomRight" activeCell="A44" sqref="A11:XFD44"/>
    </sheetView>
  </sheetViews>
  <sheetFormatPr defaultColWidth="0" defaultRowHeight="15" zeroHeight="1" x14ac:dyDescent="0.25"/>
  <cols>
    <col min="1" max="1" width="2.85546875" hidden="1" customWidth="1"/>
    <col min="2" max="2" width="4" customWidth="1"/>
    <col min="3" max="3" width="54.140625" bestFit="1" customWidth="1"/>
    <col min="4" max="4" width="25" bestFit="1" customWidth="1"/>
    <col min="5" max="5" width="15.5703125" bestFit="1" customWidth="1"/>
    <col min="6" max="6" width="3.5703125" customWidth="1"/>
    <col min="7" max="7" width="81.28515625" customWidth="1"/>
    <col min="8" max="8" width="19.7109375" customWidth="1"/>
    <col min="9" max="9" width="10.5703125" customWidth="1"/>
    <col min="10" max="10" width="8.85546875" customWidth="1"/>
    <col min="11" max="23" width="0" hidden="1" customWidth="1"/>
    <col min="24" max="16384" width="8.85546875" hidden="1"/>
  </cols>
  <sheetData>
    <row r="1" spans="1:23" x14ac:dyDescent="0.25">
      <c r="A1" s="4"/>
      <c r="B1" s="4"/>
      <c r="C1" s="49" t="s">
        <v>197</v>
      </c>
      <c r="D1" s="61" t="s">
        <v>160</v>
      </c>
      <c r="E1" s="61" t="s">
        <v>198</v>
      </c>
      <c r="F1" s="5"/>
      <c r="G1" s="61" t="s">
        <v>208</v>
      </c>
      <c r="H1" s="4"/>
      <c r="I1" s="4"/>
      <c r="J1" s="4"/>
      <c r="K1" s="4"/>
      <c r="L1" s="4"/>
      <c r="M1" s="4"/>
      <c r="N1" s="4"/>
      <c r="O1" s="4"/>
      <c r="P1" s="4"/>
      <c r="Q1" s="4"/>
      <c r="R1" s="4"/>
      <c r="S1" s="4"/>
      <c r="T1" s="4"/>
      <c r="U1" s="4"/>
      <c r="V1" s="4"/>
      <c r="W1" s="4"/>
    </row>
    <row r="2" spans="1:23" s="4" customFormat="1" ht="12.6" customHeight="1" x14ac:dyDescent="0.2">
      <c r="A2" s="1"/>
      <c r="B2" s="1"/>
      <c r="C2" s="2" t="s">
        <v>213</v>
      </c>
      <c r="D2" s="1"/>
      <c r="E2" s="1"/>
      <c r="F2" s="3"/>
      <c r="G2" s="1"/>
      <c r="H2" s="3"/>
      <c r="I2" s="1"/>
      <c r="J2" s="3"/>
      <c r="K2" s="1"/>
      <c r="L2" s="1"/>
      <c r="M2" s="1"/>
      <c r="N2" s="1"/>
      <c r="O2" s="1"/>
      <c r="P2" s="1"/>
      <c r="Q2" s="1"/>
      <c r="R2" s="1"/>
      <c r="S2" s="1"/>
      <c r="T2" s="1"/>
      <c r="U2" s="1"/>
      <c r="V2" s="1"/>
      <c r="W2" s="1"/>
    </row>
    <row r="3" spans="1:23" x14ac:dyDescent="0.25">
      <c r="A3" s="4"/>
      <c r="B3" s="61"/>
      <c r="C3" s="49"/>
      <c r="D3" s="4"/>
      <c r="E3" s="61"/>
      <c r="F3" s="61"/>
      <c r="G3" s="12"/>
      <c r="H3" s="61"/>
      <c r="I3" s="12"/>
      <c r="J3" s="61"/>
      <c r="K3" s="4"/>
      <c r="L3" s="4"/>
      <c r="M3" s="4"/>
      <c r="N3" s="4"/>
      <c r="O3" s="4"/>
      <c r="P3" s="4"/>
      <c r="Q3" s="4"/>
      <c r="R3" s="4"/>
      <c r="S3" s="4"/>
      <c r="T3" s="4"/>
      <c r="U3" s="4"/>
      <c r="V3" s="4"/>
      <c r="W3" s="4"/>
    </row>
    <row r="4" spans="1:23" ht="22.15" customHeight="1" x14ac:dyDescent="0.25">
      <c r="A4" s="4"/>
      <c r="B4" s="61"/>
      <c r="C4" s="75" t="s">
        <v>323</v>
      </c>
      <c r="D4" s="75"/>
      <c r="E4" s="75"/>
      <c r="F4" s="75"/>
      <c r="G4" s="47"/>
      <c r="H4" s="47"/>
      <c r="I4" s="47"/>
      <c r="J4" s="47"/>
      <c r="K4" s="4"/>
      <c r="L4" s="4"/>
      <c r="M4" s="4"/>
      <c r="N4" s="4"/>
      <c r="O4" s="4"/>
      <c r="P4" s="4"/>
      <c r="Q4" s="4"/>
      <c r="R4" s="4"/>
      <c r="S4" s="4"/>
      <c r="T4" s="4"/>
      <c r="U4" s="4"/>
      <c r="V4" s="4"/>
      <c r="W4" s="4"/>
    </row>
    <row r="5" spans="1:23" x14ac:dyDescent="0.25">
      <c r="A5" s="4"/>
      <c r="B5" s="4"/>
      <c r="C5" s="49"/>
      <c r="D5" s="61"/>
      <c r="E5" s="61"/>
      <c r="F5" s="5"/>
      <c r="G5" s="61"/>
      <c r="H5" s="4"/>
      <c r="I5" s="4"/>
      <c r="J5" s="4"/>
      <c r="K5" s="4"/>
      <c r="L5" s="4"/>
      <c r="M5" s="4"/>
      <c r="N5" s="4"/>
      <c r="O5" s="4"/>
      <c r="P5" s="4"/>
      <c r="Q5" s="4"/>
      <c r="R5" s="4"/>
      <c r="S5" s="4"/>
      <c r="T5" s="4"/>
      <c r="U5" s="4"/>
      <c r="V5" s="4"/>
      <c r="W5" s="4"/>
    </row>
    <row r="6" spans="1:23" x14ac:dyDescent="0.25">
      <c r="A6" s="4"/>
      <c r="B6" s="4"/>
      <c r="C6" s="49" t="s">
        <v>217</v>
      </c>
      <c r="D6" s="61"/>
      <c r="E6" s="61"/>
      <c r="F6" s="5"/>
      <c r="G6" s="61"/>
      <c r="H6" s="4"/>
      <c r="I6" s="4"/>
      <c r="J6" s="4"/>
      <c r="K6" s="4"/>
      <c r="L6" s="4"/>
      <c r="M6" s="4"/>
      <c r="N6" s="4"/>
      <c r="O6" s="4"/>
      <c r="P6" s="4"/>
      <c r="Q6" s="4"/>
      <c r="R6" s="4"/>
      <c r="S6" s="4"/>
      <c r="T6" s="4"/>
      <c r="U6" s="4"/>
      <c r="V6" s="4"/>
      <c r="W6" s="4"/>
    </row>
    <row r="7" spans="1:23" x14ac:dyDescent="0.25">
      <c r="A7" s="4"/>
      <c r="B7" s="4"/>
      <c r="C7" s="75" t="s">
        <v>318</v>
      </c>
      <c r="D7" s="75"/>
      <c r="E7" s="75"/>
      <c r="F7" s="47"/>
      <c r="G7" s="47"/>
      <c r="H7" s="47"/>
      <c r="I7" s="47"/>
      <c r="J7" s="47"/>
      <c r="K7" s="4"/>
      <c r="L7" s="4"/>
      <c r="M7" s="4"/>
      <c r="N7" s="4"/>
      <c r="O7" s="4"/>
      <c r="P7" s="4"/>
      <c r="Q7" s="4"/>
      <c r="R7" s="4"/>
      <c r="S7" s="4"/>
      <c r="T7" s="4"/>
      <c r="U7" s="4"/>
      <c r="V7" s="4"/>
      <c r="W7" s="4"/>
    </row>
    <row r="8" spans="1:23" x14ac:dyDescent="0.25">
      <c r="A8" s="4"/>
      <c r="B8" s="4"/>
      <c r="C8" s="49"/>
      <c r="D8" s="61"/>
      <c r="E8" s="61"/>
      <c r="F8" s="5"/>
      <c r="G8" s="61"/>
      <c r="H8" s="4"/>
      <c r="I8" s="4"/>
      <c r="J8" s="4"/>
      <c r="K8" s="4"/>
      <c r="L8" s="4"/>
      <c r="M8" s="4"/>
      <c r="N8" s="4"/>
      <c r="O8" s="4"/>
      <c r="P8" s="4"/>
      <c r="Q8" s="4"/>
      <c r="R8" s="4"/>
      <c r="S8" s="4"/>
      <c r="T8" s="4"/>
      <c r="U8" s="4"/>
      <c r="V8" s="4"/>
      <c r="W8" s="4"/>
    </row>
    <row r="9" spans="1:23" s="4" customFormat="1" ht="12.6" customHeight="1" x14ac:dyDescent="0.2">
      <c r="A9" s="1"/>
      <c r="B9" s="1"/>
      <c r="C9" s="2" t="s">
        <v>80</v>
      </c>
      <c r="D9" s="1"/>
      <c r="E9" s="1"/>
      <c r="F9" s="17"/>
      <c r="G9" s="13"/>
      <c r="H9" s="1"/>
      <c r="I9" s="1"/>
      <c r="J9" s="1"/>
      <c r="K9" s="1"/>
      <c r="L9" s="1"/>
      <c r="M9" s="1"/>
      <c r="N9" s="1"/>
      <c r="O9" s="1"/>
      <c r="P9" s="1"/>
      <c r="Q9" s="1"/>
      <c r="R9" s="1"/>
      <c r="S9" s="1"/>
      <c r="T9" s="1"/>
      <c r="U9" s="1"/>
      <c r="V9" s="1"/>
      <c r="W9" s="1"/>
    </row>
    <row r="10" spans="1:23" x14ac:dyDescent="0.25">
      <c r="A10" s="4"/>
      <c r="B10" s="4"/>
      <c r="C10" s="4"/>
      <c r="D10" s="4"/>
      <c r="E10" s="4"/>
      <c r="F10" s="5"/>
      <c r="G10" s="5"/>
      <c r="H10" s="4"/>
      <c r="I10" s="4"/>
      <c r="J10" s="4"/>
      <c r="K10" s="4"/>
      <c r="L10" s="4"/>
      <c r="M10" s="4"/>
      <c r="N10" s="4"/>
      <c r="O10" s="4"/>
      <c r="P10" s="4"/>
      <c r="Q10" s="4"/>
      <c r="R10" s="4"/>
      <c r="S10" s="4"/>
      <c r="T10" s="4"/>
      <c r="U10" s="4"/>
      <c r="V10" s="4"/>
      <c r="W10" s="4"/>
    </row>
    <row r="11" spans="1:23" x14ac:dyDescent="0.25">
      <c r="A11" s="4"/>
      <c r="B11" s="4"/>
      <c r="C11" s="48" t="s">
        <v>320</v>
      </c>
      <c r="D11" s="4"/>
      <c r="E11" s="4"/>
      <c r="F11" s="5"/>
      <c r="G11" s="44"/>
      <c r="H11" s="4"/>
      <c r="I11" s="4"/>
      <c r="J11" s="4"/>
      <c r="K11" s="4"/>
      <c r="L11" s="4"/>
      <c r="M11" s="4"/>
      <c r="N11" s="4"/>
      <c r="O11" s="4"/>
      <c r="P11" s="4"/>
      <c r="Q11" s="4"/>
      <c r="R11" s="4"/>
      <c r="S11" s="4"/>
      <c r="T11" s="4"/>
      <c r="U11" s="4"/>
      <c r="V11" s="4"/>
      <c r="W11" s="4"/>
    </row>
    <row r="12" spans="1:23" x14ac:dyDescent="0.25">
      <c r="A12" s="4"/>
      <c r="B12" s="4"/>
      <c r="C12" s="64" t="s">
        <v>270</v>
      </c>
      <c r="D12" s="6" t="s">
        <v>4</v>
      </c>
      <c r="E12" s="70"/>
      <c r="F12" s="5"/>
      <c r="G12" s="14"/>
      <c r="H12" s="4"/>
      <c r="I12" s="4"/>
      <c r="J12" s="4"/>
      <c r="K12" s="4"/>
      <c r="L12" s="4"/>
      <c r="M12" s="4"/>
      <c r="N12" s="4"/>
      <c r="O12" s="4"/>
      <c r="P12" s="4"/>
      <c r="Q12" s="4"/>
      <c r="R12" s="4"/>
      <c r="S12" s="4"/>
      <c r="T12" s="4"/>
      <c r="U12" s="4"/>
      <c r="V12" s="4"/>
      <c r="W12" s="4"/>
    </row>
    <row r="13" spans="1:23" x14ac:dyDescent="0.25">
      <c r="A13" s="4"/>
      <c r="B13" s="4"/>
      <c r="C13" s="64" t="s">
        <v>271</v>
      </c>
      <c r="D13" s="6" t="s">
        <v>4</v>
      </c>
      <c r="E13" s="70"/>
      <c r="F13" s="5"/>
      <c r="G13" s="14"/>
      <c r="H13" s="4"/>
      <c r="I13" s="4"/>
      <c r="J13" s="4"/>
      <c r="K13" s="4"/>
      <c r="L13" s="4"/>
      <c r="M13" s="4"/>
      <c r="N13" s="4"/>
      <c r="O13" s="4"/>
      <c r="P13" s="4"/>
      <c r="Q13" s="4"/>
      <c r="R13" s="4"/>
      <c r="S13" s="4"/>
      <c r="T13" s="4"/>
      <c r="U13" s="4"/>
      <c r="V13" s="4"/>
      <c r="W13" s="4"/>
    </row>
    <row r="14" spans="1:23" x14ac:dyDescent="0.25">
      <c r="A14" s="4"/>
      <c r="B14" s="4"/>
      <c r="C14" s="64" t="s">
        <v>272</v>
      </c>
      <c r="D14" s="6" t="s">
        <v>4</v>
      </c>
      <c r="E14" s="70"/>
      <c r="F14" s="5"/>
      <c r="G14" s="14"/>
      <c r="H14" s="4"/>
      <c r="I14" s="4"/>
      <c r="J14" s="4"/>
      <c r="K14" s="4"/>
      <c r="L14" s="4"/>
      <c r="M14" s="4"/>
      <c r="N14" s="4"/>
      <c r="O14" s="4"/>
      <c r="P14" s="4"/>
      <c r="Q14" s="4"/>
      <c r="R14" s="4"/>
      <c r="S14" s="4"/>
      <c r="T14" s="4"/>
      <c r="U14" s="4"/>
      <c r="V14" s="4"/>
      <c r="W14" s="4"/>
    </row>
    <row r="15" spans="1:23" x14ac:dyDescent="0.25">
      <c r="A15" s="4"/>
      <c r="B15" s="4"/>
      <c r="C15" s="64" t="s">
        <v>273</v>
      </c>
      <c r="D15" s="6" t="s">
        <v>4</v>
      </c>
      <c r="E15" s="70"/>
      <c r="F15" s="4"/>
      <c r="G15" s="14"/>
      <c r="H15" s="4"/>
      <c r="I15" s="4"/>
      <c r="J15" s="4"/>
      <c r="K15" s="4"/>
      <c r="L15" s="4"/>
      <c r="M15" s="4"/>
      <c r="N15" s="4"/>
      <c r="O15" s="4"/>
      <c r="P15" s="4"/>
      <c r="Q15" s="4"/>
      <c r="R15" s="4"/>
      <c r="S15" s="4"/>
      <c r="T15" s="4"/>
      <c r="U15" s="4"/>
      <c r="V15" s="4"/>
      <c r="W15" s="4"/>
    </row>
    <row r="16" spans="1:23" ht="75" customHeight="1" x14ac:dyDescent="0.25">
      <c r="A16" s="4"/>
      <c r="B16" s="4"/>
      <c r="C16" s="64" t="s">
        <v>274</v>
      </c>
      <c r="D16" s="6" t="s">
        <v>276</v>
      </c>
      <c r="E16" s="70"/>
      <c r="F16" s="4"/>
      <c r="G16" s="14" t="s">
        <v>322</v>
      </c>
      <c r="H16" s="4"/>
      <c r="I16" s="4"/>
      <c r="J16" s="4"/>
      <c r="K16" s="4"/>
      <c r="L16" s="4"/>
      <c r="M16" s="4"/>
      <c r="N16" s="4"/>
      <c r="O16" s="4"/>
      <c r="P16" s="4"/>
      <c r="Q16" s="4"/>
      <c r="R16" s="4"/>
      <c r="S16" s="4"/>
      <c r="T16" s="4"/>
      <c r="U16" s="4"/>
      <c r="V16" s="4"/>
      <c r="W16" s="4"/>
    </row>
    <row r="17" spans="1:23" x14ac:dyDescent="0.25">
      <c r="A17" s="4"/>
      <c r="B17" s="4"/>
      <c r="C17" s="64"/>
      <c r="D17" s="6"/>
      <c r="E17" s="4"/>
      <c r="F17" s="4"/>
      <c r="G17" s="14"/>
      <c r="H17" s="4"/>
      <c r="I17" s="4"/>
      <c r="J17" s="4"/>
      <c r="K17" s="4"/>
      <c r="L17" s="4"/>
      <c r="M17" s="4"/>
      <c r="N17" s="4"/>
      <c r="O17" s="4"/>
      <c r="P17" s="4"/>
      <c r="Q17" s="4"/>
      <c r="R17" s="4"/>
      <c r="S17" s="4"/>
      <c r="T17" s="4"/>
      <c r="U17" s="4"/>
      <c r="V17" s="4"/>
      <c r="W17" s="4"/>
    </row>
    <row r="18" spans="1:23" x14ac:dyDescent="0.25">
      <c r="A18" s="4"/>
      <c r="B18" s="4"/>
      <c r="C18" s="12" t="s">
        <v>85</v>
      </c>
      <c r="D18" s="6"/>
      <c r="E18" s="4"/>
      <c r="F18" s="4"/>
      <c r="G18" s="14"/>
      <c r="H18" s="4"/>
      <c r="I18" s="4"/>
      <c r="J18" s="4"/>
      <c r="K18" s="4"/>
      <c r="L18" s="4"/>
      <c r="M18" s="4"/>
      <c r="N18" s="4"/>
      <c r="O18" s="4"/>
      <c r="P18" s="4"/>
      <c r="Q18" s="4"/>
      <c r="R18" s="4"/>
      <c r="S18" s="4"/>
      <c r="T18" s="4"/>
      <c r="U18" s="4"/>
      <c r="V18" s="4"/>
      <c r="W18" s="4"/>
    </row>
    <row r="19" spans="1:23" ht="24.6" customHeight="1" x14ac:dyDescent="0.25">
      <c r="A19" s="4"/>
      <c r="B19" s="4"/>
      <c r="C19" s="9" t="s">
        <v>86</v>
      </c>
      <c r="D19" s="6" t="s">
        <v>87</v>
      </c>
      <c r="E19" s="71"/>
      <c r="F19" s="33"/>
      <c r="G19" s="14" t="s">
        <v>332</v>
      </c>
      <c r="H19" s="4"/>
      <c r="I19" s="4"/>
      <c r="J19" s="4"/>
      <c r="K19" s="4"/>
      <c r="L19" s="4"/>
      <c r="M19" s="4"/>
      <c r="N19" s="4"/>
      <c r="O19" s="4"/>
      <c r="P19" s="4"/>
      <c r="Q19" s="4"/>
      <c r="R19" s="4"/>
      <c r="S19" s="4"/>
      <c r="T19" s="4"/>
      <c r="U19" s="4"/>
      <c r="V19" s="4"/>
      <c r="W19" s="4"/>
    </row>
    <row r="20" spans="1:23" x14ac:dyDescent="0.25">
      <c r="A20" s="4"/>
      <c r="B20" s="4"/>
      <c r="C20" s="4"/>
      <c r="D20" s="6"/>
      <c r="E20" s="4"/>
      <c r="F20" s="4"/>
      <c r="G20" s="14"/>
      <c r="H20" s="4"/>
      <c r="I20" s="4"/>
      <c r="J20" s="4"/>
      <c r="K20" s="4"/>
      <c r="L20" s="4"/>
      <c r="M20" s="4"/>
      <c r="N20" s="4"/>
      <c r="O20" s="4"/>
      <c r="P20" s="4"/>
      <c r="Q20" s="4"/>
      <c r="R20" s="4"/>
      <c r="S20" s="4"/>
      <c r="T20" s="4"/>
      <c r="U20" s="4"/>
      <c r="V20" s="4"/>
      <c r="W20" s="4"/>
    </row>
    <row r="21" spans="1:23" ht="23.25" x14ac:dyDescent="0.25">
      <c r="A21" s="4"/>
      <c r="B21" s="4"/>
      <c r="C21" s="48" t="s">
        <v>210</v>
      </c>
      <c r="D21" s="6"/>
      <c r="E21" s="4"/>
      <c r="F21" s="4"/>
      <c r="G21" s="14" t="s">
        <v>333</v>
      </c>
      <c r="H21" s="4"/>
      <c r="I21" s="4"/>
      <c r="J21" s="4"/>
      <c r="K21" s="4"/>
      <c r="L21" s="4"/>
      <c r="M21" s="4"/>
      <c r="N21" s="4"/>
      <c r="O21" s="4"/>
      <c r="P21" s="4"/>
      <c r="Q21" s="4"/>
      <c r="R21" s="4"/>
      <c r="S21" s="4"/>
      <c r="T21" s="4"/>
      <c r="U21" s="4"/>
      <c r="V21" s="4"/>
      <c r="W21" s="4"/>
    </row>
    <row r="22" spans="1:23" ht="24" customHeight="1" x14ac:dyDescent="0.25">
      <c r="A22" s="4"/>
      <c r="B22" s="4"/>
      <c r="C22" s="9" t="s">
        <v>20</v>
      </c>
      <c r="D22" s="6" t="s">
        <v>77</v>
      </c>
      <c r="E22" s="70"/>
      <c r="F22" s="4"/>
      <c r="G22" s="47" t="s">
        <v>209</v>
      </c>
      <c r="H22" s="4"/>
      <c r="I22" s="4"/>
      <c r="J22" s="4"/>
      <c r="K22" s="4"/>
      <c r="L22" s="4"/>
      <c r="M22" s="4"/>
      <c r="N22" s="4"/>
      <c r="O22" s="4"/>
      <c r="P22" s="4"/>
      <c r="Q22" s="4"/>
      <c r="R22" s="4"/>
      <c r="S22" s="4"/>
      <c r="T22" s="4"/>
      <c r="U22" s="4"/>
      <c r="V22" s="4"/>
      <c r="W22" s="4"/>
    </row>
    <row r="23" spans="1:23" ht="22.5" x14ac:dyDescent="0.25">
      <c r="A23" s="4"/>
      <c r="B23" s="4"/>
      <c r="C23" s="9" t="s">
        <v>75</v>
      </c>
      <c r="D23" s="6" t="s">
        <v>77</v>
      </c>
      <c r="E23" s="70"/>
      <c r="F23" s="4"/>
      <c r="G23" s="47" t="s">
        <v>209</v>
      </c>
      <c r="H23" s="4"/>
      <c r="I23" s="4"/>
      <c r="J23" s="4"/>
      <c r="K23" s="4"/>
      <c r="L23" s="4"/>
      <c r="M23" s="4"/>
      <c r="N23" s="4"/>
      <c r="O23" s="4"/>
      <c r="P23" s="4"/>
      <c r="Q23" s="4"/>
      <c r="R23" s="4"/>
      <c r="S23" s="4"/>
      <c r="T23" s="4"/>
      <c r="U23" s="4"/>
      <c r="V23" s="4"/>
      <c r="W23" s="4"/>
    </row>
    <row r="24" spans="1:23" ht="22.5" x14ac:dyDescent="0.25">
      <c r="A24" s="4"/>
      <c r="B24" s="4"/>
      <c r="C24" s="9" t="s">
        <v>52</v>
      </c>
      <c r="D24" s="6" t="s">
        <v>77</v>
      </c>
      <c r="E24" s="70"/>
      <c r="F24" s="4"/>
      <c r="G24" s="47" t="s">
        <v>209</v>
      </c>
      <c r="H24" s="4"/>
      <c r="I24" s="4"/>
      <c r="J24" s="4"/>
      <c r="K24" s="4"/>
      <c r="L24" s="4"/>
      <c r="M24" s="4"/>
      <c r="N24" s="4"/>
      <c r="O24" s="4"/>
      <c r="P24" s="4"/>
      <c r="Q24" s="4"/>
      <c r="R24" s="4"/>
      <c r="S24" s="4"/>
      <c r="T24" s="4"/>
      <c r="U24" s="4"/>
      <c r="V24" s="4"/>
      <c r="W24" s="4"/>
    </row>
    <row r="25" spans="1:23" ht="22.5" x14ac:dyDescent="0.25">
      <c r="A25" s="4"/>
      <c r="B25" s="4"/>
      <c r="C25" s="9" t="s">
        <v>63</v>
      </c>
      <c r="D25" s="6" t="s">
        <v>77</v>
      </c>
      <c r="E25" s="70"/>
      <c r="F25" s="4"/>
      <c r="G25" s="47" t="s">
        <v>209</v>
      </c>
      <c r="H25" s="4"/>
      <c r="I25" s="4"/>
      <c r="J25" s="4"/>
      <c r="K25" s="4"/>
      <c r="L25" s="4"/>
      <c r="M25" s="4"/>
      <c r="N25" s="4"/>
      <c r="O25" s="4"/>
      <c r="P25" s="4"/>
      <c r="Q25" s="4"/>
      <c r="R25" s="4"/>
      <c r="S25" s="4"/>
      <c r="T25" s="4"/>
      <c r="U25" s="4"/>
      <c r="V25" s="4"/>
      <c r="W25" s="4"/>
    </row>
    <row r="26" spans="1:23" x14ac:dyDescent="0.25">
      <c r="A26" s="4"/>
      <c r="B26" s="4"/>
      <c r="C26" s="9"/>
      <c r="D26" s="6"/>
      <c r="E26" s="4"/>
      <c r="F26" s="4"/>
      <c r="G26" s="14"/>
      <c r="H26" s="4"/>
      <c r="I26" s="4"/>
      <c r="J26" s="4"/>
      <c r="K26" s="4"/>
      <c r="L26" s="4"/>
      <c r="M26" s="4"/>
      <c r="N26" s="4"/>
      <c r="O26" s="4"/>
      <c r="P26" s="4"/>
      <c r="Q26" s="4"/>
      <c r="R26" s="4"/>
      <c r="S26" s="4"/>
      <c r="T26" s="4"/>
      <c r="U26" s="4"/>
      <c r="V26" s="4"/>
      <c r="W26" s="4"/>
    </row>
    <row r="27" spans="1:23" x14ac:dyDescent="0.25">
      <c r="A27" s="4"/>
      <c r="B27" s="4"/>
      <c r="C27" s="12" t="s">
        <v>275</v>
      </c>
      <c r="D27" s="6"/>
      <c r="E27" s="4"/>
      <c r="F27" s="4"/>
      <c r="G27" s="14"/>
      <c r="H27" s="4"/>
      <c r="I27" s="4"/>
      <c r="J27" s="4"/>
      <c r="K27" s="4"/>
      <c r="L27" s="4"/>
      <c r="M27" s="4"/>
      <c r="N27" s="4"/>
      <c r="O27" s="4"/>
      <c r="P27" s="4"/>
      <c r="Q27" s="4"/>
      <c r="R27" s="4"/>
      <c r="S27" s="4"/>
      <c r="T27" s="4"/>
      <c r="U27" s="4"/>
      <c r="V27" s="4"/>
      <c r="W27" s="4"/>
    </row>
    <row r="28" spans="1:23" x14ac:dyDescent="0.25">
      <c r="A28" s="4"/>
      <c r="B28" s="4"/>
      <c r="C28" s="9" t="s">
        <v>310</v>
      </c>
      <c r="D28" s="6"/>
      <c r="E28" s="70"/>
      <c r="F28" s="33"/>
      <c r="G28" s="14"/>
      <c r="H28" s="4"/>
      <c r="I28" s="4"/>
      <c r="J28" s="4"/>
      <c r="K28" s="4"/>
      <c r="L28" s="4"/>
      <c r="M28" s="4"/>
      <c r="N28" s="4"/>
      <c r="O28" s="4"/>
      <c r="P28" s="4"/>
      <c r="Q28" s="4"/>
      <c r="R28" s="4"/>
      <c r="S28" s="4"/>
      <c r="T28" s="4"/>
      <c r="U28" s="4"/>
      <c r="V28" s="4"/>
      <c r="W28" s="4"/>
    </row>
    <row r="29" spans="1:23" x14ac:dyDescent="0.25">
      <c r="A29" s="4">
        <f>IF($E$28="doziemna",1,0)</f>
        <v>0</v>
      </c>
      <c r="B29" s="4"/>
      <c r="C29" s="9" t="s">
        <v>324</v>
      </c>
      <c r="D29" s="6"/>
      <c r="E29" s="70"/>
      <c r="F29" s="33"/>
      <c r="G29" s="14"/>
      <c r="H29" s="4"/>
      <c r="I29" s="4"/>
      <c r="J29" s="4"/>
      <c r="K29" s="4"/>
      <c r="L29" s="4"/>
      <c r="M29" s="4"/>
      <c r="N29" s="4"/>
      <c r="O29" s="4"/>
      <c r="P29" s="4"/>
      <c r="Q29" s="4"/>
      <c r="R29" s="4"/>
      <c r="S29" s="4"/>
      <c r="T29" s="4"/>
      <c r="U29" s="4"/>
      <c r="V29" s="4"/>
      <c r="W29" s="4"/>
    </row>
    <row r="30" spans="1:23" x14ac:dyDescent="0.25">
      <c r="A30" s="4"/>
      <c r="B30" s="4"/>
      <c r="C30" s="9"/>
      <c r="D30" s="6"/>
      <c r="E30" s="33"/>
      <c r="F30" s="33"/>
      <c r="G30" s="14"/>
      <c r="H30" s="4"/>
      <c r="I30" s="4"/>
      <c r="J30" s="4"/>
      <c r="K30" s="4"/>
      <c r="L30" s="4"/>
      <c r="M30" s="4"/>
      <c r="N30" s="4"/>
      <c r="O30" s="4"/>
      <c r="P30" s="4"/>
      <c r="Q30" s="4"/>
      <c r="R30" s="4"/>
      <c r="S30" s="4"/>
      <c r="T30" s="4"/>
      <c r="U30" s="4"/>
      <c r="V30" s="4"/>
      <c r="W30" s="4"/>
    </row>
    <row r="31" spans="1:23" s="4" customFormat="1" ht="13.15" customHeight="1" x14ac:dyDescent="0.2">
      <c r="A31" s="1"/>
      <c r="B31" s="1"/>
      <c r="C31" s="2" t="s">
        <v>89</v>
      </c>
      <c r="D31" s="51"/>
      <c r="E31" s="1"/>
      <c r="F31" s="3"/>
      <c r="G31" s="1"/>
      <c r="H31" s="1"/>
      <c r="I31" s="1"/>
      <c r="J31" s="1"/>
      <c r="K31" s="1"/>
      <c r="L31" s="1"/>
      <c r="M31" s="1"/>
      <c r="N31" s="1"/>
      <c r="O31" s="1"/>
      <c r="P31" s="1"/>
      <c r="Q31" s="1"/>
      <c r="R31" s="1"/>
      <c r="S31" s="1"/>
      <c r="T31" s="1"/>
      <c r="U31" s="1"/>
      <c r="V31" s="1"/>
      <c r="W31" s="1"/>
    </row>
    <row r="32" spans="1:23" x14ac:dyDescent="0.25">
      <c r="A32" s="4"/>
      <c r="B32" s="4"/>
      <c r="C32" s="4"/>
      <c r="D32" s="6"/>
      <c r="E32" s="4"/>
      <c r="F32" s="4"/>
      <c r="G32" s="4"/>
      <c r="H32" s="6"/>
      <c r="I32" s="6"/>
      <c r="J32" s="6"/>
      <c r="K32" s="6"/>
      <c r="L32" s="6"/>
      <c r="M32" s="6"/>
      <c r="N32" s="6"/>
      <c r="O32" s="6"/>
      <c r="P32" s="6"/>
      <c r="Q32" s="6"/>
      <c r="R32" s="6"/>
      <c r="S32" s="6"/>
      <c r="T32" s="6"/>
      <c r="U32" s="6"/>
      <c r="V32" s="6"/>
      <c r="W32" s="6"/>
    </row>
    <row r="33" spans="1:23" x14ac:dyDescent="0.25">
      <c r="A33" s="4"/>
      <c r="B33" s="4"/>
      <c r="C33" s="12" t="s">
        <v>7</v>
      </c>
      <c r="D33" s="6"/>
      <c r="E33" s="4"/>
      <c r="F33" s="5"/>
      <c r="G33" s="5"/>
      <c r="H33" s="5"/>
      <c r="I33" s="5"/>
      <c r="J33" s="4"/>
      <c r="K33" s="4"/>
      <c r="L33" s="4"/>
      <c r="M33" s="4"/>
      <c r="N33" s="4"/>
      <c r="O33" s="4"/>
      <c r="P33" s="4"/>
      <c r="Q33" s="4"/>
      <c r="R33" s="4"/>
      <c r="S33" s="4"/>
      <c r="T33" s="4"/>
      <c r="U33" s="4"/>
      <c r="V33" s="4"/>
      <c r="W33" s="4"/>
    </row>
    <row r="34" spans="1:23" x14ac:dyDescent="0.25">
      <c r="A34" s="4"/>
      <c r="B34" s="4"/>
      <c r="C34" s="9" t="s">
        <v>308</v>
      </c>
      <c r="D34" s="6" t="s">
        <v>4</v>
      </c>
      <c r="E34" s="7">
        <f>(E16/2-1)*E13*2+$E$12</f>
        <v>0</v>
      </c>
      <c r="F34" s="5"/>
      <c r="G34" s="5"/>
      <c r="H34" s="5"/>
      <c r="I34" s="5"/>
      <c r="J34" s="4"/>
      <c r="K34" s="4"/>
      <c r="L34" s="4"/>
      <c r="M34" s="4"/>
      <c r="N34" s="4"/>
      <c r="O34" s="4"/>
      <c r="P34" s="4"/>
      <c r="Q34" s="4"/>
      <c r="R34" s="4"/>
      <c r="S34" s="4"/>
      <c r="T34" s="4"/>
      <c r="U34" s="4"/>
      <c r="V34" s="4"/>
      <c r="W34" s="4"/>
    </row>
    <row r="35" spans="1:23" x14ac:dyDescent="0.25">
      <c r="A35" s="4"/>
      <c r="B35" s="4"/>
      <c r="C35" s="9" t="s">
        <v>309</v>
      </c>
      <c r="D35" s="6" t="s">
        <v>4</v>
      </c>
      <c r="E35" s="7">
        <f>E16*E14</f>
        <v>0</v>
      </c>
      <c r="F35" s="5"/>
      <c r="G35" s="5"/>
      <c r="H35" s="5"/>
      <c r="I35" s="5"/>
      <c r="J35" s="4"/>
      <c r="K35" s="4"/>
      <c r="L35" s="4"/>
      <c r="M35" s="4"/>
      <c r="N35" s="4"/>
      <c r="O35" s="4"/>
      <c r="P35" s="4"/>
      <c r="Q35" s="4"/>
      <c r="R35" s="4"/>
      <c r="S35" s="4"/>
      <c r="T35" s="4"/>
      <c r="U35" s="4"/>
      <c r="V35" s="4"/>
      <c r="W35" s="4"/>
    </row>
    <row r="36" spans="1:23" x14ac:dyDescent="0.25">
      <c r="A36" s="4"/>
      <c r="B36" s="4"/>
      <c r="C36" s="9"/>
      <c r="D36" s="6"/>
      <c r="E36" s="5"/>
      <c r="F36" s="5"/>
      <c r="G36" s="5"/>
      <c r="H36" s="5"/>
      <c r="I36" s="5"/>
      <c r="J36" s="6"/>
      <c r="K36" s="4"/>
      <c r="L36" s="4"/>
      <c r="M36" s="4"/>
      <c r="N36" s="4"/>
      <c r="O36" s="4"/>
      <c r="P36" s="4"/>
      <c r="Q36" s="4"/>
      <c r="R36" s="4"/>
      <c r="S36" s="4"/>
      <c r="T36" s="4"/>
      <c r="U36" s="4"/>
      <c r="V36" s="4"/>
      <c r="W36" s="4"/>
    </row>
    <row r="37" spans="1:23" s="4" customFormat="1" ht="13.15" customHeight="1" x14ac:dyDescent="0.2">
      <c r="A37" s="1"/>
      <c r="B37" s="1"/>
      <c r="C37" s="2" t="s">
        <v>280</v>
      </c>
      <c r="D37" s="51"/>
      <c r="E37" s="13"/>
      <c r="F37" s="3"/>
      <c r="G37" s="1"/>
      <c r="H37" s="1"/>
      <c r="I37" s="1"/>
      <c r="J37" s="1"/>
      <c r="K37" s="1"/>
      <c r="L37" s="1"/>
      <c r="M37" s="1"/>
      <c r="N37" s="1"/>
      <c r="O37" s="1"/>
      <c r="P37" s="1"/>
      <c r="Q37" s="1"/>
      <c r="R37" s="1"/>
      <c r="S37" s="1"/>
      <c r="T37" s="1"/>
      <c r="U37" s="1"/>
      <c r="V37" s="1"/>
      <c r="W37" s="1"/>
    </row>
    <row r="38" spans="1:23" x14ac:dyDescent="0.25">
      <c r="A38" s="4"/>
      <c r="B38" s="4"/>
      <c r="C38" s="9"/>
      <c r="D38" s="6"/>
      <c r="E38" s="11"/>
      <c r="F38" s="11"/>
      <c r="G38" s="5"/>
      <c r="H38" s="5"/>
      <c r="I38" s="5"/>
      <c r="J38" s="6"/>
      <c r="K38" s="4"/>
      <c r="L38" s="4"/>
      <c r="M38" s="4"/>
      <c r="N38" s="4"/>
      <c r="O38" s="4"/>
      <c r="P38" s="4"/>
      <c r="Q38" s="4"/>
      <c r="R38" s="4"/>
      <c r="S38" s="4"/>
      <c r="T38" s="4"/>
      <c r="U38" s="4"/>
      <c r="V38" s="4"/>
      <c r="W38" s="4"/>
    </row>
    <row r="39" spans="1:23" x14ac:dyDescent="0.25">
      <c r="A39" s="4"/>
      <c r="B39" s="4"/>
      <c r="C39" s="12" t="s">
        <v>8</v>
      </c>
      <c r="D39" s="6"/>
      <c r="E39" s="4"/>
      <c r="F39" s="5"/>
      <c r="G39" s="5"/>
      <c r="H39" s="5"/>
      <c r="I39" s="5"/>
      <c r="J39" s="4"/>
      <c r="K39" s="4"/>
      <c r="L39" s="4"/>
      <c r="M39" s="4"/>
      <c r="N39" s="4"/>
      <c r="O39" s="4"/>
      <c r="P39" s="4"/>
      <c r="Q39" s="4"/>
      <c r="R39" s="4"/>
      <c r="S39" s="4"/>
      <c r="T39" s="4"/>
      <c r="U39" s="4"/>
      <c r="V39" s="4"/>
      <c r="W39" s="4"/>
    </row>
    <row r="40" spans="1:23" x14ac:dyDescent="0.25">
      <c r="A40" s="4"/>
      <c r="B40" s="4"/>
      <c r="C40" s="9" t="s">
        <v>277</v>
      </c>
      <c r="D40" s="6" t="s">
        <v>4</v>
      </c>
      <c r="E40" s="8">
        <f>E16/8*$E$13+$E$14+$E$15</f>
        <v>0</v>
      </c>
      <c r="F40" s="5"/>
      <c r="G40" s="5"/>
      <c r="H40" s="5"/>
      <c r="I40" s="5"/>
      <c r="J40" s="4"/>
      <c r="K40" s="4"/>
      <c r="L40" s="4"/>
      <c r="M40" s="4"/>
      <c r="N40" s="4"/>
      <c r="O40" s="4"/>
      <c r="P40" s="4"/>
      <c r="Q40" s="4"/>
      <c r="R40" s="4"/>
      <c r="S40" s="4"/>
      <c r="T40" s="4"/>
      <c r="U40" s="4"/>
      <c r="V40" s="4"/>
      <c r="W40" s="4"/>
    </row>
    <row r="41" spans="1:23" x14ac:dyDescent="0.25">
      <c r="A41" s="4">
        <f>$E$22</f>
        <v>0</v>
      </c>
      <c r="B41" s="4"/>
      <c r="C41" s="9" t="s">
        <v>278</v>
      </c>
      <c r="D41" s="6" t="s">
        <v>4</v>
      </c>
      <c r="E41" s="8">
        <f>E16/8*$E$13+$E$14</f>
        <v>0</v>
      </c>
      <c r="F41" s="5"/>
      <c r="G41" s="5"/>
      <c r="H41" s="5"/>
      <c r="I41" s="5"/>
      <c r="J41" s="4"/>
      <c r="K41" s="4"/>
      <c r="L41" s="4"/>
      <c r="M41" s="4"/>
      <c r="N41" s="4"/>
      <c r="O41" s="4"/>
      <c r="P41" s="4"/>
      <c r="Q41" s="4"/>
      <c r="R41" s="4"/>
      <c r="S41" s="4"/>
      <c r="T41" s="4"/>
      <c r="U41" s="4"/>
      <c r="V41" s="4"/>
      <c r="W41" s="4"/>
    </row>
    <row r="42" spans="1:23" x14ac:dyDescent="0.25">
      <c r="A42" s="4"/>
      <c r="B42" s="4"/>
      <c r="C42" s="9"/>
      <c r="D42" s="6"/>
      <c r="E42" s="11"/>
      <c r="F42" s="5"/>
      <c r="G42" s="5"/>
      <c r="H42" s="5"/>
      <c r="I42" s="5"/>
      <c r="J42" s="4"/>
      <c r="K42" s="4"/>
      <c r="L42" s="4"/>
      <c r="M42" s="4"/>
      <c r="N42" s="4"/>
      <c r="O42" s="4"/>
      <c r="P42" s="4"/>
      <c r="Q42" s="4"/>
      <c r="R42" s="4"/>
      <c r="S42" s="4"/>
      <c r="T42" s="4"/>
      <c r="U42" s="4"/>
      <c r="V42" s="4"/>
      <c r="W42" s="4"/>
    </row>
    <row r="43" spans="1:23" x14ac:dyDescent="0.25">
      <c r="A43" s="4"/>
      <c r="B43" s="4"/>
      <c r="C43" s="12" t="s">
        <v>98</v>
      </c>
      <c r="D43" s="6"/>
      <c r="E43" s="4"/>
      <c r="F43" s="5"/>
      <c r="G43" s="5"/>
      <c r="H43" s="5"/>
      <c r="I43" s="5"/>
      <c r="J43" s="5"/>
      <c r="K43" s="4"/>
      <c r="L43" s="4"/>
      <c r="M43" s="4"/>
      <c r="N43" s="4"/>
      <c r="O43" s="4"/>
      <c r="P43" s="4"/>
      <c r="Q43" s="4"/>
      <c r="R43" s="4"/>
      <c r="S43" s="4"/>
      <c r="T43" s="4"/>
      <c r="U43" s="4"/>
      <c r="V43" s="4"/>
      <c r="W43" s="4"/>
    </row>
    <row r="44" spans="1:23" x14ac:dyDescent="0.25">
      <c r="A44" s="4"/>
      <c r="B44" s="4"/>
      <c r="C44" s="9" t="s">
        <v>279</v>
      </c>
      <c r="D44" s="6" t="s">
        <v>251</v>
      </c>
      <c r="E44" s="10">
        <f>IF(ktb_sw&lt;&gt;0,$E$16,0)</f>
        <v>0</v>
      </c>
      <c r="F44" s="19"/>
      <c r="G44" s="5"/>
      <c r="H44" s="5"/>
      <c r="I44" s="5"/>
      <c r="J44" s="6"/>
      <c r="K44" s="6"/>
      <c r="L44" s="6"/>
      <c r="M44" s="6"/>
      <c r="N44" s="6"/>
      <c r="O44" s="6"/>
      <c r="P44" s="4"/>
      <c r="Q44" s="4"/>
      <c r="R44" s="4"/>
      <c r="S44" s="4"/>
      <c r="T44" s="4"/>
      <c r="U44" s="4"/>
      <c r="V44" s="4"/>
      <c r="W44" s="4"/>
    </row>
    <row r="45" spans="1:23" x14ac:dyDescent="0.25">
      <c r="A45" s="4"/>
      <c r="B45" s="4"/>
      <c r="C45" s="4"/>
      <c r="D45" s="6"/>
      <c r="E45" s="4"/>
      <c r="F45" s="5"/>
      <c r="G45" s="5"/>
      <c r="H45" s="5"/>
      <c r="I45" s="5"/>
      <c r="J45" s="6"/>
      <c r="K45" s="6"/>
      <c r="L45" s="6"/>
      <c r="M45" s="6"/>
      <c r="N45" s="6"/>
      <c r="O45" s="6"/>
      <c r="P45" s="4"/>
      <c r="Q45" s="4"/>
      <c r="R45" s="4"/>
      <c r="S45" s="4"/>
      <c r="T45" s="4"/>
      <c r="U45" s="4"/>
      <c r="V45" s="4"/>
      <c r="W45" s="4"/>
    </row>
    <row r="46" spans="1:23" hidden="1" x14ac:dyDescent="0.25"/>
    <row r="47" spans="1:23" hidden="1" x14ac:dyDescent="0.25"/>
    <row r="48" spans="1: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sheetData>
  <mergeCells count="2">
    <mergeCell ref="C4:F4"/>
    <mergeCell ref="C7:E7"/>
  </mergeCells>
  <dataValidations count="4">
    <dataValidation type="list" allowBlank="1" showInputMessage="1" showErrorMessage="1" sqref="E29">
      <formula1>"dzierżawa, budowa"</formula1>
    </dataValidation>
    <dataValidation type="list" allowBlank="1" showInputMessage="1" showErrorMessage="1" sqref="E22:E25">
      <formula1>"0,1"</formula1>
    </dataValidation>
    <dataValidation type="list" allowBlank="1" showInputMessage="1" showErrorMessage="1" sqref="E28">
      <formula1>"doziemna,podwieszana"</formula1>
    </dataValidation>
    <dataValidation type="custom" errorStyle="warning" allowBlank="1" showInputMessage="1" showErrorMessage="1" errorTitle="Stosunek HC do HP" error="Wartość musi mieścić się w przedziale 0%-100%" sqref="E19">
      <formula1>$E$48&lt;=100%</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212"/>
  <sheetViews>
    <sheetView zoomScale="115" zoomScaleNormal="115" workbookViewId="0">
      <pane xSplit="5" ySplit="1" topLeftCell="F80" activePane="bottomRight" state="frozen"/>
      <selection pane="topRight" activeCell="E1" sqref="E1"/>
      <selection pane="bottomLeft" activeCell="A3" sqref="A3"/>
      <selection pane="bottomRight" activeCell="E105" sqref="E105"/>
    </sheetView>
  </sheetViews>
  <sheetFormatPr defaultColWidth="0" defaultRowHeight="15" customHeight="1" x14ac:dyDescent="0.25"/>
  <cols>
    <col min="1" max="1" width="2.7109375" hidden="1" customWidth="1"/>
    <col min="2" max="2" width="2.7109375" customWidth="1"/>
    <col min="3" max="3" width="4.5703125" customWidth="1"/>
    <col min="4" max="4" width="45.85546875" customWidth="1"/>
    <col min="5" max="5" width="10" customWidth="1"/>
    <col min="6" max="6" width="23.85546875" customWidth="1"/>
    <col min="7" max="7" width="1.5703125" customWidth="1"/>
    <col min="8" max="8" width="22.7109375" customWidth="1"/>
    <col min="9" max="9" width="1.7109375" customWidth="1"/>
    <col min="10" max="10" width="22.7109375" customWidth="1"/>
    <col min="11" max="11" width="15.7109375" customWidth="1"/>
    <col min="12" max="12" width="11" style="59" hidden="1" customWidth="1"/>
    <col min="13" max="13" width="25.28515625" hidden="1" customWidth="1"/>
    <col min="14" max="25" width="0" hidden="1" customWidth="1"/>
    <col min="26" max="16382" width="8.85546875" hidden="1"/>
    <col min="16383" max="16383" width="4.5703125" hidden="1" customWidth="1"/>
    <col min="16384" max="16384" width="3.7109375" hidden="1" customWidth="1"/>
  </cols>
  <sheetData>
    <row r="1" spans="1:25" ht="15" customHeight="1" x14ac:dyDescent="0.25">
      <c r="A1" s="4"/>
      <c r="B1" s="39"/>
      <c r="C1" s="49" t="s">
        <v>212</v>
      </c>
      <c r="D1" s="4"/>
      <c r="E1" s="21" t="s">
        <v>160</v>
      </c>
      <c r="F1" s="21" t="s">
        <v>176</v>
      </c>
      <c r="G1" s="12"/>
      <c r="H1" s="21" t="s">
        <v>141</v>
      </c>
      <c r="I1" s="12"/>
      <c r="J1" s="21" t="s">
        <v>161</v>
      </c>
      <c r="K1" s="52"/>
      <c r="L1" s="52"/>
      <c r="M1" s="4"/>
      <c r="N1" s="4"/>
      <c r="O1" s="4"/>
      <c r="P1" s="4"/>
      <c r="Q1" s="4"/>
      <c r="R1" s="4"/>
      <c r="S1" s="4"/>
      <c r="T1" s="4"/>
      <c r="U1" s="4"/>
      <c r="V1" s="4"/>
      <c r="W1" s="4"/>
      <c r="X1" s="4"/>
      <c r="Y1" s="4"/>
    </row>
    <row r="2" spans="1:25" s="4" customFormat="1" ht="15" customHeight="1" x14ac:dyDescent="0.2">
      <c r="A2" s="1"/>
      <c r="B2" s="1"/>
      <c r="C2" s="2" t="s">
        <v>213</v>
      </c>
      <c r="D2" s="1"/>
      <c r="E2" s="1"/>
      <c r="F2" s="3"/>
      <c r="G2" s="1"/>
      <c r="H2" s="3"/>
      <c r="I2" s="1"/>
      <c r="J2" s="3"/>
      <c r="K2" s="53"/>
      <c r="L2" s="53"/>
      <c r="M2" s="1"/>
      <c r="N2" s="1"/>
      <c r="O2" s="1"/>
      <c r="P2" s="1"/>
      <c r="Q2" s="1"/>
      <c r="R2" s="1"/>
      <c r="S2" s="1"/>
      <c r="T2" s="1"/>
      <c r="U2" s="1"/>
      <c r="V2" s="1"/>
      <c r="W2" s="1"/>
      <c r="X2" s="1"/>
      <c r="Y2" s="1"/>
    </row>
    <row r="3" spans="1:25" ht="15" customHeight="1" x14ac:dyDescent="0.25">
      <c r="A3" s="4"/>
      <c r="B3" s="39"/>
      <c r="C3" s="49"/>
      <c r="D3" s="4"/>
      <c r="E3" s="39"/>
      <c r="F3" s="39"/>
      <c r="G3" s="12"/>
      <c r="H3" s="39"/>
      <c r="I3" s="12"/>
      <c r="J3" s="39"/>
      <c r="K3" s="52"/>
      <c r="L3" s="52"/>
      <c r="M3" s="4"/>
      <c r="N3" s="4"/>
      <c r="O3" s="4"/>
      <c r="P3" s="4"/>
      <c r="Q3" s="4"/>
      <c r="R3" s="4"/>
      <c r="S3" s="4"/>
      <c r="T3" s="4"/>
      <c r="U3" s="4"/>
      <c r="V3" s="4"/>
      <c r="W3" s="4"/>
      <c r="X3" s="4"/>
      <c r="Y3" s="4"/>
    </row>
    <row r="4" spans="1:25" ht="15" customHeight="1" x14ac:dyDescent="0.25">
      <c r="A4" s="4"/>
      <c r="B4" s="39"/>
      <c r="C4" s="75" t="s">
        <v>326</v>
      </c>
      <c r="D4" s="75"/>
      <c r="E4" s="75"/>
      <c r="F4" s="75"/>
      <c r="G4" s="75"/>
      <c r="H4" s="75"/>
      <c r="I4" s="75"/>
      <c r="J4" s="75"/>
      <c r="K4" s="54"/>
      <c r="L4" s="54"/>
      <c r="M4" s="4"/>
      <c r="N4" s="4"/>
      <c r="O4" s="4"/>
      <c r="P4" s="4"/>
      <c r="Q4" s="4"/>
      <c r="R4" s="4"/>
      <c r="S4" s="4"/>
      <c r="T4" s="4"/>
      <c r="U4" s="4"/>
      <c r="V4" s="4"/>
      <c r="W4" s="4"/>
      <c r="X4" s="4"/>
      <c r="Y4" s="4"/>
    </row>
    <row r="5" spans="1:25" ht="15" customHeight="1" x14ac:dyDescent="0.25">
      <c r="A5" s="4"/>
      <c r="B5" s="39"/>
      <c r="C5" s="40"/>
      <c r="D5" s="40"/>
      <c r="E5" s="40"/>
      <c r="F5" s="40"/>
      <c r="G5" s="40"/>
      <c r="H5" s="40"/>
      <c r="I5" s="40"/>
      <c r="J5" s="40"/>
      <c r="K5" s="55"/>
      <c r="L5" s="55"/>
      <c r="M5" s="4"/>
      <c r="N5" s="4"/>
      <c r="O5" s="4"/>
      <c r="P5" s="4"/>
      <c r="Q5" s="4"/>
      <c r="R5" s="4"/>
      <c r="S5" s="4"/>
      <c r="T5" s="4"/>
      <c r="U5" s="4"/>
      <c r="V5" s="4"/>
      <c r="W5" s="4"/>
      <c r="X5" s="4"/>
      <c r="Y5" s="4"/>
    </row>
    <row r="6" spans="1:25" ht="15" customHeight="1" x14ac:dyDescent="0.25">
      <c r="A6" s="4"/>
      <c r="B6" s="39"/>
      <c r="C6" s="49" t="s">
        <v>241</v>
      </c>
      <c r="D6" s="40"/>
      <c r="E6" s="40"/>
      <c r="F6" s="40"/>
      <c r="G6" s="40"/>
      <c r="H6" s="40"/>
      <c r="I6" s="40"/>
      <c r="J6" s="40"/>
      <c r="K6" s="55"/>
      <c r="L6" s="55"/>
      <c r="M6" s="4"/>
      <c r="N6" s="4"/>
      <c r="O6" s="4"/>
      <c r="P6" s="4"/>
      <c r="Q6" s="4"/>
      <c r="R6" s="4"/>
      <c r="S6" s="4"/>
      <c r="T6" s="4"/>
      <c r="U6" s="4"/>
      <c r="V6" s="4"/>
      <c r="W6" s="4"/>
      <c r="X6" s="4"/>
      <c r="Y6" s="4"/>
    </row>
    <row r="7" spans="1:25" ht="15" customHeight="1" x14ac:dyDescent="0.25">
      <c r="A7" s="4"/>
      <c r="B7" s="39"/>
      <c r="C7" s="75" t="s">
        <v>214</v>
      </c>
      <c r="D7" s="75"/>
      <c r="E7" s="75"/>
      <c r="F7" s="75"/>
      <c r="G7" s="75"/>
      <c r="H7" s="75"/>
      <c r="I7" s="75"/>
      <c r="J7" s="75"/>
      <c r="K7" s="54"/>
      <c r="L7" s="54"/>
      <c r="M7" s="4"/>
      <c r="N7" s="4"/>
      <c r="O7" s="4"/>
      <c r="P7" s="4"/>
      <c r="Q7" s="4"/>
      <c r="R7" s="4"/>
      <c r="S7" s="4"/>
      <c r="T7" s="4"/>
      <c r="U7" s="4"/>
      <c r="V7" s="4"/>
      <c r="W7" s="4"/>
      <c r="X7" s="4"/>
      <c r="Y7" s="4"/>
    </row>
    <row r="8" spans="1:25" ht="15" customHeight="1" x14ac:dyDescent="0.25">
      <c r="A8" s="4"/>
      <c r="B8" s="39"/>
      <c r="C8" s="75" t="s">
        <v>215</v>
      </c>
      <c r="D8" s="75"/>
      <c r="E8" s="75"/>
      <c r="F8" s="75"/>
      <c r="G8" s="75"/>
      <c r="H8" s="75"/>
      <c r="I8" s="75"/>
      <c r="J8" s="75"/>
      <c r="K8" s="54"/>
      <c r="L8" s="54"/>
      <c r="M8" s="4"/>
      <c r="N8" s="4"/>
      <c r="O8" s="4"/>
      <c r="P8" s="4"/>
      <c r="Q8" s="4"/>
      <c r="R8" s="4"/>
      <c r="S8" s="4"/>
      <c r="T8" s="4"/>
      <c r="U8" s="4"/>
      <c r="V8" s="4"/>
      <c r="W8" s="4"/>
      <c r="X8" s="4"/>
      <c r="Y8" s="4"/>
    </row>
    <row r="9" spans="1:25" ht="15" customHeight="1" x14ac:dyDescent="0.25">
      <c r="A9" s="4"/>
      <c r="B9" s="39"/>
      <c r="C9" s="75" t="s">
        <v>242</v>
      </c>
      <c r="D9" s="75"/>
      <c r="E9" s="75"/>
      <c r="F9" s="75"/>
      <c r="G9" s="75"/>
      <c r="H9" s="75"/>
      <c r="I9" s="75"/>
      <c r="J9" s="75"/>
      <c r="K9" s="54"/>
      <c r="L9" s="54"/>
      <c r="M9" s="4"/>
      <c r="N9" s="4"/>
      <c r="O9" s="4"/>
      <c r="P9" s="4"/>
      <c r="Q9" s="4"/>
      <c r="R9" s="4"/>
      <c r="S9" s="4"/>
      <c r="T9" s="4"/>
      <c r="U9" s="4"/>
      <c r="V9" s="4"/>
      <c r="W9" s="4"/>
      <c r="X9" s="4"/>
      <c r="Y9" s="4"/>
    </row>
    <row r="10" spans="1:25" ht="15" customHeight="1" x14ac:dyDescent="0.25">
      <c r="A10" s="4"/>
      <c r="B10" s="39"/>
      <c r="C10" s="75" t="s">
        <v>243</v>
      </c>
      <c r="D10" s="75"/>
      <c r="E10" s="75"/>
      <c r="F10" s="75"/>
      <c r="G10" s="75"/>
      <c r="H10" s="75"/>
      <c r="I10" s="75"/>
      <c r="J10" s="75"/>
      <c r="K10" s="54"/>
      <c r="L10" s="54"/>
      <c r="M10" s="4"/>
      <c r="N10" s="4"/>
      <c r="O10" s="4"/>
      <c r="P10" s="4"/>
      <c r="Q10" s="4"/>
      <c r="R10" s="4"/>
      <c r="S10" s="4"/>
      <c r="T10" s="4"/>
      <c r="U10" s="4"/>
      <c r="V10" s="4"/>
      <c r="W10" s="4"/>
      <c r="X10" s="4"/>
      <c r="Y10" s="4"/>
    </row>
    <row r="11" spans="1:25" ht="15" customHeight="1" x14ac:dyDescent="0.25">
      <c r="A11" s="4"/>
      <c r="B11" s="39"/>
      <c r="C11" s="75" t="s">
        <v>244</v>
      </c>
      <c r="D11" s="75"/>
      <c r="E11" s="75"/>
      <c r="F11" s="75"/>
      <c r="G11" s="75"/>
      <c r="H11" s="75"/>
      <c r="I11" s="75"/>
      <c r="J11" s="75"/>
      <c r="K11" s="54"/>
      <c r="L11" s="54"/>
      <c r="M11" s="4"/>
      <c r="N11" s="4"/>
      <c r="O11" s="4"/>
      <c r="P11" s="4"/>
      <c r="Q11" s="4"/>
      <c r="R11" s="4"/>
      <c r="S11" s="4"/>
      <c r="T11" s="4"/>
      <c r="U11" s="4"/>
      <c r="V11" s="4"/>
      <c r="W11" s="4"/>
      <c r="X11" s="4"/>
      <c r="Y11" s="4"/>
    </row>
    <row r="12" spans="1:25" ht="15" customHeight="1" x14ac:dyDescent="0.25">
      <c r="A12" s="4"/>
      <c r="B12" s="61"/>
      <c r="C12" s="75" t="s">
        <v>262</v>
      </c>
      <c r="D12" s="75"/>
      <c r="E12" s="75"/>
      <c r="F12" s="75"/>
      <c r="G12" s="75"/>
      <c r="H12" s="75"/>
      <c r="I12" s="75"/>
      <c r="J12" s="75"/>
      <c r="K12" s="54"/>
      <c r="L12" s="54"/>
      <c r="M12" s="4"/>
      <c r="N12" s="4"/>
      <c r="O12" s="4"/>
      <c r="P12" s="4"/>
      <c r="Q12" s="4"/>
      <c r="R12" s="4"/>
      <c r="S12" s="4"/>
      <c r="T12" s="4"/>
      <c r="U12" s="4"/>
      <c r="V12" s="4"/>
      <c r="W12" s="4"/>
      <c r="X12" s="4"/>
      <c r="Y12" s="4"/>
    </row>
    <row r="13" spans="1:25" ht="15" customHeight="1" x14ac:dyDescent="0.25">
      <c r="A13" s="4"/>
      <c r="B13" s="39"/>
      <c r="C13" s="40"/>
      <c r="D13" s="40"/>
      <c r="E13" s="40"/>
      <c r="F13" s="40"/>
      <c r="G13" s="40"/>
      <c r="H13" s="40"/>
      <c r="I13" s="40"/>
      <c r="J13" s="40"/>
      <c r="K13" s="55"/>
      <c r="L13" s="55"/>
      <c r="M13" s="4"/>
      <c r="N13" s="4"/>
      <c r="O13" s="4"/>
      <c r="P13" s="4"/>
      <c r="Q13" s="4"/>
      <c r="R13" s="4"/>
      <c r="S13" s="4"/>
      <c r="T13" s="4"/>
      <c r="U13" s="4"/>
      <c r="V13" s="4"/>
      <c r="W13" s="4"/>
      <c r="X13" s="4"/>
      <c r="Y13" s="4"/>
    </row>
    <row r="14" spans="1:25" s="4" customFormat="1" ht="15" customHeight="1" x14ac:dyDescent="0.2">
      <c r="A14" s="1"/>
      <c r="B14" s="1"/>
      <c r="C14" s="2" t="s">
        <v>15</v>
      </c>
      <c r="D14" s="1"/>
      <c r="E14" s="1"/>
      <c r="F14" s="3"/>
      <c r="G14" s="1"/>
      <c r="H14" s="3"/>
      <c r="I14" s="1"/>
      <c r="J14" s="3"/>
      <c r="K14" s="53"/>
      <c r="L14" s="53"/>
      <c r="M14" s="1"/>
      <c r="N14" s="1"/>
      <c r="O14" s="1"/>
      <c r="P14" s="1"/>
      <c r="Q14" s="1"/>
      <c r="R14" s="1"/>
      <c r="S14" s="1"/>
      <c r="T14" s="1"/>
      <c r="U14" s="1"/>
      <c r="V14" s="1"/>
      <c r="W14" s="1"/>
      <c r="X14" s="1"/>
      <c r="Y14" s="1"/>
    </row>
    <row r="15" spans="1:25" ht="15" customHeight="1" x14ac:dyDescent="0.25">
      <c r="A15" s="4"/>
      <c r="B15" s="4"/>
      <c r="C15" s="4"/>
      <c r="D15" s="4"/>
      <c r="E15" s="4"/>
      <c r="F15" s="4"/>
      <c r="G15" s="4"/>
      <c r="H15" s="4"/>
      <c r="I15" s="4"/>
      <c r="J15" s="4"/>
      <c r="K15" s="30"/>
      <c r="L15" s="30"/>
      <c r="M15" s="4"/>
      <c r="N15" s="4"/>
      <c r="O15" s="4"/>
      <c r="P15" s="4"/>
      <c r="Q15" s="4"/>
      <c r="R15" s="4"/>
      <c r="S15" s="4"/>
      <c r="T15" s="4"/>
      <c r="U15" s="4"/>
      <c r="V15" s="4"/>
      <c r="W15" s="4"/>
      <c r="X15" s="4"/>
      <c r="Y15" s="4"/>
    </row>
    <row r="16" spans="1:25" ht="15" customHeight="1" x14ac:dyDescent="0.25">
      <c r="A16" s="4">
        <f>IF(SUM(A17:A21,A23:A29)=12,1,0)</f>
        <v>0</v>
      </c>
      <c r="B16" s="4"/>
      <c r="C16" s="12" t="s">
        <v>34</v>
      </c>
      <c r="D16" s="4"/>
      <c r="E16" s="4"/>
      <c r="F16" s="4"/>
      <c r="G16" s="4"/>
      <c r="H16" s="4"/>
      <c r="I16" s="4"/>
      <c r="J16" s="4"/>
      <c r="K16" s="30"/>
      <c r="L16" s="30"/>
      <c r="M16" s="4"/>
      <c r="N16" s="4"/>
      <c r="O16" s="4"/>
      <c r="P16" s="4"/>
      <c r="Q16" s="4"/>
      <c r="R16" s="4"/>
      <c r="S16" s="4"/>
      <c r="T16" s="4"/>
      <c r="U16" s="4"/>
      <c r="V16" s="4"/>
      <c r="W16" s="4"/>
      <c r="X16" s="4"/>
      <c r="Y16" s="4"/>
    </row>
    <row r="17" spans="1:25" ht="15" customHeight="1" x14ac:dyDescent="0.25">
      <c r="A17" s="4">
        <f>IF(AND(inf_poziom=0,'Dane sieciowe bloki'!$E$35="natynkowe"),0,1)</f>
        <v>1</v>
      </c>
      <c r="B17" s="4"/>
      <c r="C17" s="4"/>
      <c r="D17" s="4" t="s">
        <v>17</v>
      </c>
      <c r="E17" s="4" t="s">
        <v>19</v>
      </c>
      <c r="F17" s="69"/>
      <c r="G17" s="4"/>
      <c r="H17" s="34">
        <f>IF('Dane sieciowe bloki'!$E$35="natynkowe",'Dane sieciowe bloki'!$E$73,0)*(1-'Dane sieciowe bloki'!$E$34)</f>
        <v>0</v>
      </c>
      <c r="I17" s="4"/>
      <c r="J17" s="22">
        <f>H17*F17</f>
        <v>0</v>
      </c>
      <c r="K17" s="56"/>
      <c r="L17" s="56"/>
      <c r="M17" s="4"/>
      <c r="N17" s="4"/>
      <c r="O17" s="4"/>
      <c r="P17" s="4"/>
      <c r="Q17" s="4"/>
      <c r="R17" s="4"/>
      <c r="S17" s="4"/>
      <c r="T17" s="4"/>
      <c r="U17" s="4"/>
      <c r="V17" s="4"/>
      <c r="W17" s="4"/>
      <c r="X17" s="4"/>
      <c r="Y17" s="4"/>
    </row>
    <row r="18" spans="1:25" ht="15" customHeight="1" x14ac:dyDescent="0.25">
      <c r="A18" s="4">
        <f>IF(AND(inf_pion=0,'Dane sieciowe bloki'!$E$39="natynkowe"),0,1)</f>
        <v>1</v>
      </c>
      <c r="B18" s="4"/>
      <c r="C18" s="4"/>
      <c r="D18" s="4" t="s">
        <v>16</v>
      </c>
      <c r="E18" s="4" t="s">
        <v>19</v>
      </c>
      <c r="F18" s="69"/>
      <c r="G18" s="4"/>
      <c r="H18" s="8">
        <f>IF('Dane sieciowe bloki'!$E$39="natynkowe",'Dane sieciowe bloki'!$E$74,0)*(1-'Dane sieciowe bloki'!$E$38)</f>
        <v>0</v>
      </c>
      <c r="I18" s="4"/>
      <c r="J18" s="22">
        <f>H18*F18</f>
        <v>0</v>
      </c>
      <c r="K18" s="56"/>
      <c r="L18" s="56"/>
      <c r="M18" s="4"/>
      <c r="N18" s="4"/>
      <c r="O18" s="4"/>
      <c r="P18" s="4"/>
      <c r="Q18" s="4"/>
      <c r="R18" s="4"/>
      <c r="S18" s="4"/>
      <c r="T18" s="4"/>
      <c r="U18" s="4"/>
      <c r="V18" s="4"/>
      <c r="W18" s="4"/>
      <c r="X18" s="4"/>
      <c r="Y18" s="4"/>
    </row>
    <row r="19" spans="1:25" ht="15" customHeight="1" x14ac:dyDescent="0.25">
      <c r="A19" s="4">
        <f>IF(AND(inf_poziom=0,'Dane sieciowe bloki'!$E$35="podtynkowe"),0,1)</f>
        <v>1</v>
      </c>
      <c r="B19" s="4"/>
      <c r="C19" s="4"/>
      <c r="D19" s="4" t="s">
        <v>18</v>
      </c>
      <c r="E19" s="4" t="s">
        <v>19</v>
      </c>
      <c r="F19" s="69"/>
      <c r="G19" s="4"/>
      <c r="H19" s="8">
        <f>IF('Dane sieciowe bloki'!$E$35="natynkowe",0,'Dane sieciowe bloki'!$E$73)*(1-'Dane sieciowe bloki'!$E$34)</f>
        <v>0</v>
      </c>
      <c r="I19" s="4"/>
      <c r="J19" s="22">
        <f>H19*F19</f>
        <v>0</v>
      </c>
      <c r="K19" s="56"/>
      <c r="L19" s="56"/>
      <c r="M19" s="4"/>
      <c r="N19" s="4"/>
      <c r="O19" s="4"/>
      <c r="P19" s="4"/>
      <c r="Q19" s="4"/>
      <c r="R19" s="4"/>
      <c r="S19" s="4"/>
      <c r="T19" s="4"/>
      <c r="U19" s="4"/>
      <c r="V19" s="4"/>
      <c r="W19" s="4"/>
      <c r="X19" s="4"/>
      <c r="Y19" s="4"/>
    </row>
    <row r="20" spans="1:25" ht="15" customHeight="1" x14ac:dyDescent="0.25">
      <c r="A20" s="4">
        <f>IF(AND(inf_pion=0,'Dane sieciowe bloki'!$E$39="podtynkowe"),0,1)</f>
        <v>1</v>
      </c>
      <c r="B20" s="4"/>
      <c r="C20" s="4"/>
      <c r="D20" s="4" t="s">
        <v>183</v>
      </c>
      <c r="E20" s="4" t="s">
        <v>19</v>
      </c>
      <c r="F20" s="69"/>
      <c r="G20" s="4"/>
      <c r="H20" s="8">
        <f>IF('Dane sieciowe bloki'!$E$39="natynkowe",0,'Dane sieciowe bloki'!$E$74)*(1-'Dane sieciowe bloki'!$E$38)</f>
        <v>0</v>
      </c>
      <c r="I20" s="4"/>
      <c r="J20" s="22">
        <f>H20*F20</f>
        <v>0</v>
      </c>
      <c r="K20" s="56"/>
      <c r="L20" s="56"/>
      <c r="M20" s="4"/>
      <c r="N20" s="4"/>
      <c r="O20" s="4"/>
      <c r="P20" s="4"/>
      <c r="Q20" s="4"/>
      <c r="R20" s="4"/>
      <c r="S20" s="4"/>
      <c r="T20" s="4"/>
      <c r="U20" s="4"/>
      <c r="V20" s="4"/>
      <c r="W20" s="4"/>
      <c r="X20" s="4"/>
      <c r="Y20" s="4"/>
    </row>
    <row r="21" spans="1:25" ht="15" customHeight="1" x14ac:dyDescent="0.25">
      <c r="A21" s="4">
        <f>IF(H21&lt;&gt;0,0,1)</f>
        <v>1</v>
      </c>
      <c r="B21" s="4"/>
      <c r="C21" s="4"/>
      <c r="D21" s="4" t="s">
        <v>147</v>
      </c>
      <c r="E21" s="4" t="s">
        <v>19</v>
      </c>
      <c r="F21" s="69"/>
      <c r="G21" s="4"/>
      <c r="H21" s="8">
        <f>'Dane sieciowe bloki'!E75*(1-'Dane sieciowe bloki'!$E$38)</f>
        <v>0</v>
      </c>
      <c r="I21" s="4"/>
      <c r="J21" s="22">
        <f>H21*F21</f>
        <v>0</v>
      </c>
      <c r="K21" s="56"/>
      <c r="L21" s="56"/>
      <c r="M21" s="4"/>
      <c r="N21" s="4"/>
      <c r="O21" s="4"/>
      <c r="P21" s="4"/>
      <c r="Q21" s="4"/>
      <c r="R21" s="4"/>
      <c r="S21" s="4"/>
      <c r="T21" s="4"/>
      <c r="U21" s="4"/>
      <c r="V21" s="4"/>
      <c r="W21" s="4"/>
      <c r="X21" s="4"/>
      <c r="Y21" s="4"/>
    </row>
    <row r="22" spans="1:25" ht="15" customHeight="1" x14ac:dyDescent="0.25">
      <c r="A22" s="4">
        <f>A16</f>
        <v>0</v>
      </c>
      <c r="B22" s="4"/>
      <c r="C22" s="4"/>
      <c r="D22" s="4"/>
      <c r="E22" s="4"/>
      <c r="F22" s="5"/>
      <c r="G22" s="4"/>
      <c r="H22" s="5"/>
      <c r="I22" s="4"/>
      <c r="J22" s="5"/>
      <c r="K22" s="56"/>
      <c r="L22" s="56"/>
      <c r="M22" s="4"/>
      <c r="N22" s="4"/>
      <c r="O22" s="4"/>
      <c r="P22" s="4"/>
      <c r="Q22" s="4"/>
      <c r="R22" s="4"/>
      <c r="S22" s="4"/>
      <c r="T22" s="4"/>
      <c r="U22" s="4"/>
      <c r="V22" s="4"/>
      <c r="W22" s="4"/>
      <c r="X22" s="4"/>
      <c r="Y22" s="4"/>
    </row>
    <row r="23" spans="1:25" ht="15" customHeight="1" x14ac:dyDescent="0.25">
      <c r="A23" s="4">
        <f>inf_poziom</f>
        <v>0</v>
      </c>
      <c r="B23" s="4"/>
      <c r="C23" s="4"/>
      <c r="D23" s="4" t="s">
        <v>35</v>
      </c>
      <c r="E23" s="4" t="s">
        <v>24</v>
      </c>
      <c r="F23" s="69"/>
      <c r="G23" s="4"/>
      <c r="H23" s="34">
        <f>'Dane sieciowe bloki'!E12*'Dane sieciowe bloki'!E13*2*(1-'Dane sieciowe bloki'!$E$34)</f>
        <v>0</v>
      </c>
      <c r="I23" s="4"/>
      <c r="J23" s="22">
        <f t="shared" ref="J23:J29" si="0">H23*F23</f>
        <v>0</v>
      </c>
      <c r="K23" s="56"/>
      <c r="L23" s="56"/>
      <c r="M23" s="4"/>
      <c r="N23" s="4"/>
      <c r="O23" s="4"/>
      <c r="P23" s="4"/>
      <c r="Q23" s="4"/>
      <c r="R23" s="4"/>
      <c r="S23" s="4"/>
      <c r="T23" s="4"/>
      <c r="U23" s="4"/>
      <c r="V23" s="4"/>
      <c r="W23" s="4"/>
      <c r="X23" s="4"/>
      <c r="Y23" s="4"/>
    </row>
    <row r="24" spans="1:25" ht="15" customHeight="1" x14ac:dyDescent="0.25">
      <c r="A24" s="4">
        <f>inf_pion</f>
        <v>0</v>
      </c>
      <c r="B24" s="4"/>
      <c r="C24" s="4"/>
      <c r="D24" s="4" t="s">
        <v>36</v>
      </c>
      <c r="E24" s="4" t="s">
        <v>24</v>
      </c>
      <c r="F24" s="69"/>
      <c r="G24" s="4"/>
      <c r="H24" s="34">
        <f>'Dane sieciowe bloki'!E12*'Dane sieciowe bloki'!E13*(1-'Dane sieciowe bloki'!$E$38)</f>
        <v>0</v>
      </c>
      <c r="I24" s="4"/>
      <c r="J24" s="22">
        <f t="shared" si="0"/>
        <v>0</v>
      </c>
      <c r="K24" s="56"/>
      <c r="L24" s="56"/>
      <c r="M24" s="4"/>
      <c r="N24" s="4"/>
      <c r="O24" s="4"/>
      <c r="P24" s="4"/>
      <c r="Q24" s="4"/>
      <c r="R24" s="4"/>
      <c r="S24" s="4"/>
      <c r="T24" s="4"/>
      <c r="U24" s="4"/>
      <c r="V24" s="4"/>
      <c r="W24" s="4"/>
      <c r="X24" s="4"/>
      <c r="Y24" s="4"/>
    </row>
    <row r="25" spans="1:25" ht="15" customHeight="1" x14ac:dyDescent="0.25">
      <c r="A25" s="4">
        <f>A17</f>
        <v>1</v>
      </c>
      <c r="B25" s="4"/>
      <c r="C25" s="4"/>
      <c r="D25" s="4" t="s">
        <v>133</v>
      </c>
      <c r="E25" s="4" t="s">
        <v>19</v>
      </c>
      <c r="F25" s="69"/>
      <c r="G25" s="4"/>
      <c r="H25" s="34">
        <f>H17</f>
        <v>0</v>
      </c>
      <c r="I25" s="4"/>
      <c r="J25" s="22">
        <f t="shared" si="0"/>
        <v>0</v>
      </c>
      <c r="K25" s="56"/>
      <c r="L25" s="56"/>
      <c r="M25" s="4"/>
      <c r="N25" s="4"/>
      <c r="O25" s="4"/>
      <c r="P25" s="4"/>
      <c r="Q25" s="4"/>
      <c r="R25" s="4"/>
      <c r="S25" s="4"/>
      <c r="T25" s="4"/>
      <c r="U25" s="4"/>
      <c r="V25" s="4"/>
      <c r="W25" s="4"/>
      <c r="X25" s="4"/>
      <c r="Y25" s="4"/>
    </row>
    <row r="26" spans="1:25" ht="15" customHeight="1" x14ac:dyDescent="0.25">
      <c r="A26" s="4">
        <f>A18</f>
        <v>1</v>
      </c>
      <c r="B26" s="4"/>
      <c r="C26" s="4"/>
      <c r="D26" s="4" t="s">
        <v>134</v>
      </c>
      <c r="E26" s="4" t="s">
        <v>19</v>
      </c>
      <c r="F26" s="69"/>
      <c r="G26" s="4"/>
      <c r="H26" s="34">
        <f>H18</f>
        <v>0</v>
      </c>
      <c r="I26" s="4"/>
      <c r="J26" s="22">
        <f t="shared" si="0"/>
        <v>0</v>
      </c>
      <c r="K26" s="56"/>
      <c r="L26" s="56"/>
      <c r="M26" s="4"/>
      <c r="N26" s="4"/>
      <c r="O26" s="4"/>
      <c r="P26" s="4"/>
      <c r="Q26" s="4"/>
      <c r="R26" s="4"/>
      <c r="S26" s="4"/>
      <c r="T26" s="4"/>
      <c r="U26" s="4"/>
      <c r="V26" s="4"/>
      <c r="W26" s="4"/>
      <c r="X26" s="4"/>
      <c r="Y26" s="4"/>
    </row>
    <row r="27" spans="1:25" ht="15" customHeight="1" x14ac:dyDescent="0.25">
      <c r="A27" s="4">
        <f>A19</f>
        <v>1</v>
      </c>
      <c r="B27" s="4"/>
      <c r="C27" s="4"/>
      <c r="D27" s="4" t="s">
        <v>135</v>
      </c>
      <c r="E27" s="4" t="s">
        <v>19</v>
      </c>
      <c r="F27" s="69"/>
      <c r="G27" s="4"/>
      <c r="H27" s="34">
        <f>H19</f>
        <v>0</v>
      </c>
      <c r="I27" s="4"/>
      <c r="J27" s="22">
        <f t="shared" si="0"/>
        <v>0</v>
      </c>
      <c r="K27" s="56"/>
      <c r="L27" s="56"/>
      <c r="M27" s="4"/>
      <c r="N27" s="4"/>
      <c r="O27" s="4"/>
      <c r="P27" s="4"/>
      <c r="Q27" s="4"/>
      <c r="R27" s="4"/>
      <c r="S27" s="4"/>
      <c r="T27" s="4"/>
      <c r="U27" s="4"/>
      <c r="V27" s="4"/>
      <c r="W27" s="4"/>
      <c r="X27" s="4"/>
      <c r="Y27" s="4"/>
    </row>
    <row r="28" spans="1:25" ht="15" customHeight="1" x14ac:dyDescent="0.25">
      <c r="A28" s="4">
        <f>A20</f>
        <v>1</v>
      </c>
      <c r="B28" s="4"/>
      <c r="C28" s="4"/>
      <c r="D28" s="4" t="s">
        <v>136</v>
      </c>
      <c r="E28" s="4" t="s">
        <v>19</v>
      </c>
      <c r="F28" s="69"/>
      <c r="G28" s="4"/>
      <c r="H28" s="34">
        <f>H20</f>
        <v>0</v>
      </c>
      <c r="I28" s="4"/>
      <c r="J28" s="22">
        <f t="shared" si="0"/>
        <v>0</v>
      </c>
      <c r="K28" s="56"/>
      <c r="L28" s="56"/>
      <c r="M28" s="4"/>
      <c r="N28" s="4"/>
      <c r="O28" s="4"/>
      <c r="P28" s="4"/>
      <c r="Q28" s="4"/>
      <c r="R28" s="4"/>
      <c r="S28" s="4"/>
      <c r="T28" s="4"/>
      <c r="U28" s="4"/>
      <c r="V28" s="4"/>
      <c r="W28" s="4"/>
      <c r="X28" s="4"/>
      <c r="Y28" s="4"/>
    </row>
    <row r="29" spans="1:25" ht="15" customHeight="1" x14ac:dyDescent="0.25">
      <c r="A29" s="4">
        <f>A21</f>
        <v>1</v>
      </c>
      <c r="B29" s="4"/>
      <c r="C29" s="4"/>
      <c r="D29" s="4" t="s">
        <v>148</v>
      </c>
      <c r="E29" s="4" t="s">
        <v>19</v>
      </c>
      <c r="F29" s="69"/>
      <c r="G29" s="4"/>
      <c r="H29" s="34">
        <f>H21</f>
        <v>0</v>
      </c>
      <c r="I29" s="4"/>
      <c r="J29" s="22">
        <f t="shared" si="0"/>
        <v>0</v>
      </c>
      <c r="K29" s="56"/>
      <c r="L29" s="56"/>
      <c r="M29" s="4"/>
      <c r="N29" s="4"/>
      <c r="O29" s="4"/>
      <c r="P29" s="4"/>
      <c r="Q29" s="4"/>
      <c r="R29" s="4"/>
      <c r="S29" s="4"/>
      <c r="T29" s="4"/>
      <c r="U29" s="4"/>
      <c r="V29" s="4"/>
      <c r="W29" s="4"/>
      <c r="X29" s="4"/>
      <c r="Y29" s="4"/>
    </row>
    <row r="30" spans="1:25" ht="15" customHeight="1" x14ac:dyDescent="0.25">
      <c r="A30" s="4">
        <f>A31</f>
        <v>1</v>
      </c>
      <c r="B30" s="4"/>
      <c r="C30" s="4"/>
      <c r="D30" s="4"/>
      <c r="E30" s="4"/>
      <c r="F30" s="4"/>
      <c r="G30" s="4"/>
      <c r="H30" s="4"/>
      <c r="I30" s="4"/>
      <c r="J30" s="4"/>
      <c r="K30" s="30"/>
      <c r="L30" s="30"/>
      <c r="M30" s="4"/>
      <c r="N30" s="4"/>
      <c r="O30" s="4"/>
      <c r="P30" s="4"/>
      <c r="Q30" s="4"/>
      <c r="R30" s="4"/>
      <c r="S30" s="4"/>
      <c r="T30" s="4"/>
      <c r="U30" s="4"/>
      <c r="V30" s="4"/>
      <c r="W30" s="4"/>
      <c r="X30" s="4"/>
      <c r="Y30" s="4"/>
    </row>
    <row r="31" spans="1:25" ht="15" customHeight="1" x14ac:dyDescent="0.25">
      <c r="A31" s="4">
        <f>1-'Dane sieciowe bloki'!E42</f>
        <v>1</v>
      </c>
      <c r="B31" s="4"/>
      <c r="C31" s="12" t="s">
        <v>177</v>
      </c>
      <c r="D31" s="4"/>
      <c r="E31" s="4"/>
      <c r="F31" s="5"/>
      <c r="G31" s="4"/>
      <c r="H31" s="5"/>
      <c r="I31" s="4"/>
      <c r="J31" s="5"/>
      <c r="K31" s="56"/>
      <c r="L31" s="56"/>
      <c r="M31" s="4"/>
      <c r="N31" s="4"/>
      <c r="O31" s="4"/>
      <c r="P31" s="4"/>
      <c r="Q31" s="4"/>
      <c r="R31" s="4"/>
      <c r="S31" s="4"/>
      <c r="T31" s="4"/>
      <c r="U31" s="4"/>
      <c r="V31" s="4"/>
      <c r="W31" s="4"/>
      <c r="X31" s="4"/>
      <c r="Y31" s="4"/>
    </row>
    <row r="32" spans="1:25" ht="15" customHeight="1" x14ac:dyDescent="0.25">
      <c r="A32" s="4">
        <f>A31</f>
        <v>1</v>
      </c>
      <c r="B32" s="4"/>
      <c r="C32" s="4"/>
      <c r="D32" s="4" t="s">
        <v>26</v>
      </c>
      <c r="E32" s="4" t="s">
        <v>24</v>
      </c>
      <c r="F32" s="69"/>
      <c r="G32" s="4"/>
      <c r="H32" s="34">
        <f>IF(SUM('Dane sieciowe bloki'!$E$21:$E$24)&gt;1,MAX('Dane sieciowe bloki'!$E$52:$G$52),0)*'Dane sieciowe bloki'!$E$42</f>
        <v>0</v>
      </c>
      <c r="I32" s="4"/>
      <c r="J32" s="22">
        <f>H32*F32</f>
        <v>0</v>
      </c>
      <c r="K32" s="56"/>
      <c r="L32" s="56"/>
      <c r="M32" s="4"/>
      <c r="N32" s="4"/>
      <c r="O32" s="4"/>
      <c r="P32" s="4"/>
      <c r="Q32" s="4"/>
      <c r="R32" s="4"/>
      <c r="S32" s="4"/>
      <c r="T32" s="4"/>
      <c r="U32" s="4"/>
      <c r="V32" s="4"/>
      <c r="W32" s="4"/>
      <c r="X32" s="4"/>
      <c r="Y32" s="4"/>
    </row>
    <row r="33" spans="1:25" ht="15" customHeight="1" x14ac:dyDescent="0.25">
      <c r="A33" s="4">
        <f>A31</f>
        <v>1</v>
      </c>
      <c r="B33" s="4"/>
      <c r="C33" s="4"/>
      <c r="D33" s="4" t="s">
        <v>32</v>
      </c>
      <c r="E33" s="4" t="s">
        <v>24</v>
      </c>
      <c r="F33" s="69"/>
      <c r="G33" s="4"/>
      <c r="H33" s="34">
        <f>H32</f>
        <v>0</v>
      </c>
      <c r="I33" s="4"/>
      <c r="J33" s="22">
        <f>H33*F33</f>
        <v>0</v>
      </c>
      <c r="K33" s="56"/>
      <c r="L33" s="56"/>
      <c r="M33" s="4"/>
      <c r="N33" s="4"/>
      <c r="O33" s="4"/>
      <c r="P33" s="4"/>
      <c r="Q33" s="4"/>
      <c r="R33" s="4"/>
      <c r="S33" s="4"/>
      <c r="T33" s="4"/>
      <c r="U33" s="4"/>
      <c r="V33" s="4"/>
      <c r="W33" s="4"/>
      <c r="X33" s="4"/>
      <c r="Y33" s="4"/>
    </row>
    <row r="34" spans="1:25" ht="15" customHeight="1" x14ac:dyDescent="0.25">
      <c r="A34" s="4"/>
      <c r="B34" s="4"/>
      <c r="C34" s="4"/>
      <c r="D34" s="4"/>
      <c r="E34" s="4"/>
      <c r="F34" s="5"/>
      <c r="G34" s="4"/>
      <c r="H34" s="5"/>
      <c r="I34" s="4"/>
      <c r="J34" s="5"/>
      <c r="K34" s="56"/>
      <c r="L34" s="56"/>
      <c r="M34" s="4"/>
      <c r="N34" s="4"/>
      <c r="O34" s="4"/>
      <c r="P34" s="4"/>
      <c r="Q34" s="4"/>
      <c r="R34" s="4"/>
      <c r="S34" s="4"/>
      <c r="T34" s="4"/>
      <c r="U34" s="4"/>
      <c r="V34" s="4"/>
      <c r="W34" s="4"/>
      <c r="X34" s="4"/>
      <c r="Y34" s="4"/>
    </row>
    <row r="35" spans="1:25" ht="15" customHeight="1" x14ac:dyDescent="0.25">
      <c r="A35" s="4"/>
      <c r="B35" s="4"/>
      <c r="C35" s="12" t="s">
        <v>178</v>
      </c>
      <c r="D35" s="4"/>
      <c r="E35" s="4"/>
      <c r="F35" s="5"/>
      <c r="G35" s="5"/>
      <c r="H35" s="5"/>
      <c r="I35" s="5"/>
      <c r="J35" s="5"/>
      <c r="K35" s="56"/>
      <c r="L35" s="56"/>
      <c r="M35" s="4"/>
      <c r="N35" s="4"/>
      <c r="O35" s="4"/>
      <c r="P35" s="4"/>
      <c r="Q35" s="4"/>
      <c r="R35" s="4"/>
      <c r="S35" s="4"/>
      <c r="T35" s="4"/>
      <c r="U35" s="4"/>
      <c r="V35" s="4"/>
      <c r="W35" s="4"/>
      <c r="X35" s="4"/>
      <c r="Y35" s="4"/>
    </row>
    <row r="36" spans="1:25" ht="15" customHeight="1" x14ac:dyDescent="0.25">
      <c r="A36" s="4"/>
      <c r="B36" s="4"/>
      <c r="C36" s="12"/>
      <c r="D36" s="4" t="s">
        <v>124</v>
      </c>
      <c r="E36" s="4" t="s">
        <v>125</v>
      </c>
      <c r="F36" s="5"/>
      <c r="G36" s="5"/>
      <c r="H36" s="8" t="e">
        <f>(H107+H143+H175)*2/'Dane sieciowe bloki'!$E$55</f>
        <v>#DIV/0!</v>
      </c>
      <c r="I36" s="5"/>
      <c r="J36" s="5"/>
      <c r="K36" s="56"/>
      <c r="L36" s="56"/>
      <c r="M36" s="4"/>
      <c r="N36" s="4"/>
      <c r="O36" s="4"/>
      <c r="P36" s="4"/>
      <c r="Q36" s="4"/>
      <c r="R36" s="4"/>
      <c r="S36" s="4"/>
      <c r="T36" s="4"/>
      <c r="U36" s="4"/>
      <c r="V36" s="4"/>
      <c r="W36" s="4"/>
      <c r="X36" s="4"/>
      <c r="Y36" s="4"/>
    </row>
    <row r="37" spans="1:25" ht="15" customHeight="1" x14ac:dyDescent="0.25">
      <c r="A37" s="4"/>
      <c r="B37" s="4"/>
      <c r="C37" s="12"/>
      <c r="D37" s="4" t="s">
        <v>126</v>
      </c>
      <c r="E37" s="4" t="s">
        <v>24</v>
      </c>
      <c r="F37" s="69"/>
      <c r="G37" s="4"/>
      <c r="H37" s="34" t="e">
        <f>IF(AND($H$36&gt;0,$H$36&lt;=6),1,0)*'Dane sieciowe bloki'!$E$55</f>
        <v>#DIV/0!</v>
      </c>
      <c r="I37" s="4"/>
      <c r="J37" s="22" t="e">
        <f>H37*F37</f>
        <v>#DIV/0!</v>
      </c>
      <c r="K37" s="56"/>
      <c r="L37" s="56"/>
      <c r="M37" s="4"/>
      <c r="N37" s="4"/>
      <c r="O37" s="4"/>
      <c r="P37" s="4"/>
      <c r="Q37" s="4"/>
      <c r="R37" s="4"/>
      <c r="S37" s="4"/>
      <c r="T37" s="4"/>
      <c r="U37" s="4"/>
      <c r="V37" s="4"/>
      <c r="W37" s="4"/>
      <c r="X37" s="4"/>
      <c r="Y37" s="4"/>
    </row>
    <row r="38" spans="1:25" ht="15" customHeight="1" x14ac:dyDescent="0.25">
      <c r="A38" s="4"/>
      <c r="B38" s="4"/>
      <c r="C38" s="12"/>
      <c r="D38" s="4" t="s">
        <v>127</v>
      </c>
      <c r="E38" s="4" t="s">
        <v>24</v>
      </c>
      <c r="F38" s="69"/>
      <c r="G38" s="4"/>
      <c r="H38" s="34" t="e">
        <f>IF(AND($H$36&gt;6,$H$36&lt;=12),1,0)*'Dane sieciowe bloki'!$E$55</f>
        <v>#DIV/0!</v>
      </c>
      <c r="I38" s="4"/>
      <c r="J38" s="22" t="e">
        <f>H38*F38</f>
        <v>#DIV/0!</v>
      </c>
      <c r="K38" s="56"/>
      <c r="L38" s="56"/>
      <c r="M38" s="4"/>
      <c r="N38" s="4"/>
      <c r="O38" s="4"/>
      <c r="P38" s="4"/>
      <c r="Q38" s="4"/>
      <c r="R38" s="4"/>
      <c r="S38" s="4"/>
      <c r="T38" s="4"/>
      <c r="U38" s="4"/>
      <c r="V38" s="4"/>
      <c r="W38" s="4"/>
      <c r="X38" s="4"/>
      <c r="Y38" s="4"/>
    </row>
    <row r="39" spans="1:25" ht="15" customHeight="1" x14ac:dyDescent="0.25">
      <c r="A39" s="4"/>
      <c r="B39" s="4"/>
      <c r="C39" s="12"/>
      <c r="D39" s="4" t="s">
        <v>128</v>
      </c>
      <c r="E39" s="4" t="s">
        <v>24</v>
      </c>
      <c r="F39" s="69"/>
      <c r="G39" s="4"/>
      <c r="H39" s="34" t="e">
        <f>IF(AND($H$36&gt;12,$F$38&lt;=22),1,0)*'Dane sieciowe bloki'!$E$55</f>
        <v>#DIV/0!</v>
      </c>
      <c r="I39" s="4"/>
      <c r="J39" s="22" t="e">
        <f>H39*F39</f>
        <v>#DIV/0!</v>
      </c>
      <c r="K39" s="56"/>
      <c r="L39" s="56"/>
      <c r="M39" s="4"/>
      <c r="N39" s="4"/>
      <c r="O39" s="4"/>
      <c r="P39" s="4"/>
      <c r="Q39" s="4"/>
      <c r="R39" s="4"/>
      <c r="S39" s="4"/>
      <c r="T39" s="4"/>
      <c r="U39" s="4"/>
      <c r="V39" s="4"/>
      <c r="W39" s="4"/>
      <c r="X39" s="4"/>
      <c r="Y39" s="4"/>
    </row>
    <row r="40" spans="1:25" ht="15" customHeight="1" x14ac:dyDescent="0.25">
      <c r="A40" s="4"/>
      <c r="B40" s="4"/>
      <c r="C40" s="12"/>
      <c r="D40" s="4" t="s">
        <v>129</v>
      </c>
      <c r="E40" s="4" t="s">
        <v>24</v>
      </c>
      <c r="F40" s="69"/>
      <c r="G40" s="4"/>
      <c r="H40" s="34" t="e">
        <f>IF($H$36&gt;22,ROUNDUP(H36/42,0),0)*'Dane sieciowe bloki'!$E$55</f>
        <v>#DIV/0!</v>
      </c>
      <c r="I40" s="4"/>
      <c r="J40" s="22" t="e">
        <f>H40*F40</f>
        <v>#DIV/0!</v>
      </c>
      <c r="K40" s="56"/>
      <c r="L40" s="56"/>
      <c r="M40" s="4"/>
      <c r="N40" s="4"/>
      <c r="O40" s="4"/>
      <c r="P40" s="4"/>
      <c r="Q40" s="4"/>
      <c r="R40" s="4"/>
      <c r="S40" s="4"/>
      <c r="T40" s="4"/>
      <c r="U40" s="4"/>
      <c r="V40" s="4"/>
      <c r="W40" s="4"/>
      <c r="X40" s="4"/>
      <c r="Y40" s="4"/>
    </row>
    <row r="41" spans="1:25" ht="15" customHeight="1" x14ac:dyDescent="0.25">
      <c r="A41" s="4"/>
      <c r="B41" s="4"/>
      <c r="C41" s="12"/>
      <c r="D41" s="4"/>
      <c r="E41" s="4"/>
      <c r="F41" s="4"/>
      <c r="G41" s="4"/>
      <c r="H41" s="4"/>
      <c r="I41" s="4"/>
      <c r="J41" s="4"/>
      <c r="K41" s="30"/>
      <c r="L41" s="30"/>
      <c r="M41" s="4"/>
      <c r="N41" s="4"/>
      <c r="O41" s="4"/>
      <c r="P41" s="4"/>
      <c r="Q41" s="4"/>
      <c r="R41" s="4"/>
      <c r="S41" s="4"/>
      <c r="T41" s="4"/>
      <c r="U41" s="4"/>
      <c r="V41" s="4"/>
      <c r="W41" s="4"/>
      <c r="X41" s="4"/>
      <c r="Y41" s="4"/>
    </row>
    <row r="42" spans="1:25" ht="15" customHeight="1" x14ac:dyDescent="0.25">
      <c r="A42" s="4"/>
      <c r="B42" s="4"/>
      <c r="C42" s="12"/>
      <c r="D42" s="4" t="s">
        <v>38</v>
      </c>
      <c r="E42" s="4" t="s">
        <v>24</v>
      </c>
      <c r="F42" s="69"/>
      <c r="G42" s="4"/>
      <c r="H42" s="34" t="e">
        <f>SUM(H37:H40)</f>
        <v>#DIV/0!</v>
      </c>
      <c r="I42" s="4"/>
      <c r="J42" s="22" t="e">
        <f>H42*F42</f>
        <v>#DIV/0!</v>
      </c>
      <c r="K42" s="56"/>
      <c r="L42" s="56"/>
      <c r="M42" s="4"/>
      <c r="N42" s="4"/>
      <c r="O42" s="4"/>
      <c r="P42" s="4"/>
      <c r="Q42" s="4"/>
      <c r="R42" s="4"/>
      <c r="S42" s="4"/>
      <c r="T42" s="4"/>
      <c r="U42" s="4"/>
      <c r="V42" s="4"/>
      <c r="W42" s="4"/>
      <c r="X42" s="4"/>
      <c r="Y42" s="4"/>
    </row>
    <row r="43" spans="1:25" ht="15" customHeight="1" x14ac:dyDescent="0.25">
      <c r="A43" s="4"/>
      <c r="B43" s="4"/>
      <c r="C43" s="12"/>
      <c r="D43" s="4"/>
      <c r="E43" s="4"/>
      <c r="F43" s="4"/>
      <c r="G43" s="4"/>
      <c r="H43" s="4"/>
      <c r="I43" s="4"/>
      <c r="J43" s="4"/>
      <c r="K43" s="30"/>
      <c r="L43" s="30"/>
      <c r="M43" s="4"/>
      <c r="N43" s="4"/>
      <c r="O43" s="4"/>
      <c r="P43" s="4"/>
      <c r="Q43" s="4"/>
      <c r="R43" s="4"/>
      <c r="S43" s="4"/>
      <c r="T43" s="4"/>
      <c r="U43" s="4"/>
      <c r="V43" s="4"/>
      <c r="W43" s="4"/>
      <c r="X43" s="4"/>
      <c r="Y43" s="4"/>
    </row>
    <row r="44" spans="1:25" ht="15" customHeight="1" x14ac:dyDescent="0.25">
      <c r="A44" s="4">
        <f>'Dane sieciowe bloki'!E29</f>
        <v>0</v>
      </c>
      <c r="B44" s="4"/>
      <c r="C44" s="12" t="s">
        <v>39</v>
      </c>
      <c r="D44" s="4"/>
      <c r="E44" s="4"/>
      <c r="F44" s="4"/>
      <c r="G44" s="4"/>
      <c r="H44" s="4"/>
      <c r="I44" s="4"/>
      <c r="J44" s="4"/>
      <c r="K44" s="30"/>
      <c r="L44" s="30"/>
      <c r="M44" s="4"/>
      <c r="N44" s="4"/>
      <c r="O44" s="4"/>
      <c r="P44" s="4"/>
      <c r="Q44" s="4"/>
      <c r="R44" s="4"/>
      <c r="S44" s="4"/>
      <c r="T44" s="4"/>
      <c r="U44" s="4"/>
      <c r="V44" s="4"/>
      <c r="W44" s="4"/>
      <c r="X44" s="4"/>
      <c r="Y44" s="4"/>
    </row>
    <row r="45" spans="1:25" ht="15" customHeight="1" x14ac:dyDescent="0.25">
      <c r="A45" s="4">
        <f>A44</f>
        <v>0</v>
      </c>
      <c r="B45" s="4"/>
      <c r="C45" s="12"/>
      <c r="D45" s="4" t="s">
        <v>104</v>
      </c>
      <c r="E45" s="4" t="s">
        <v>47</v>
      </c>
      <c r="F45" s="69"/>
      <c r="G45" s="4"/>
      <c r="H45" s="34">
        <f>IF('Dane sieciowe bloki'!E29=0,'Dane sieciowe bloki'!E30*'Dane sieciowe bloki'!E31,0)</f>
        <v>0</v>
      </c>
      <c r="I45" s="4"/>
      <c r="J45" s="22">
        <f>H45*F45</f>
        <v>0</v>
      </c>
      <c r="K45" s="56"/>
      <c r="L45" s="56"/>
      <c r="M45" s="4"/>
      <c r="N45" s="4"/>
      <c r="O45" s="4"/>
      <c r="P45" s="4"/>
      <c r="Q45" s="4"/>
      <c r="R45" s="4"/>
      <c r="S45" s="4"/>
      <c r="T45" s="4"/>
      <c r="U45" s="4"/>
      <c r="V45" s="4"/>
      <c r="W45" s="4"/>
      <c r="X45" s="4"/>
      <c r="Y45" s="4"/>
    </row>
    <row r="46" spans="1:25" ht="15" customHeight="1" x14ac:dyDescent="0.25">
      <c r="A46" s="4">
        <f t="shared" ref="A46:A54" si="1">A45</f>
        <v>0</v>
      </c>
      <c r="B46" s="4"/>
      <c r="C46" s="12"/>
      <c r="D46" s="4" t="s">
        <v>40</v>
      </c>
      <c r="E46" s="4" t="s">
        <v>24</v>
      </c>
      <c r="F46" s="69"/>
      <c r="G46" s="4"/>
      <c r="H46" s="34">
        <f>IF(H45&lt;&gt;0,1,0)</f>
        <v>0</v>
      </c>
      <c r="I46" s="4"/>
      <c r="J46" s="22">
        <f>H46*F46</f>
        <v>0</v>
      </c>
      <c r="K46" s="56"/>
      <c r="L46" s="56"/>
      <c r="M46" s="4"/>
      <c r="N46" s="4"/>
      <c r="O46" s="4"/>
      <c r="P46" s="4"/>
      <c r="Q46" s="4"/>
      <c r="R46" s="4"/>
      <c r="S46" s="4"/>
      <c r="T46" s="4"/>
      <c r="U46" s="4"/>
      <c r="V46" s="4"/>
      <c r="W46" s="4"/>
      <c r="X46" s="4"/>
      <c r="Y46" s="4"/>
    </row>
    <row r="47" spans="1:25" ht="15" customHeight="1" x14ac:dyDescent="0.25">
      <c r="A47" s="4">
        <f t="shared" si="1"/>
        <v>0</v>
      </c>
      <c r="B47" s="4"/>
      <c r="C47" s="12"/>
      <c r="D47" s="4" t="s">
        <v>41</v>
      </c>
      <c r="E47" s="4" t="s">
        <v>24</v>
      </c>
      <c r="F47" s="69"/>
      <c r="G47" s="4"/>
      <c r="H47" s="34">
        <f>IF(H45&lt;&gt;0,'Dane sieciowe bloki'!E31,0)</f>
        <v>0</v>
      </c>
      <c r="I47" s="4"/>
      <c r="J47" s="22">
        <f>H47*F47</f>
        <v>0</v>
      </c>
      <c r="K47" s="56"/>
      <c r="L47" s="56"/>
      <c r="M47" s="4"/>
      <c r="N47" s="4"/>
      <c r="O47" s="4"/>
      <c r="P47" s="4"/>
      <c r="Q47" s="4"/>
      <c r="R47" s="4"/>
      <c r="S47" s="4"/>
      <c r="T47" s="4"/>
      <c r="U47" s="4"/>
      <c r="V47" s="4"/>
      <c r="W47" s="4"/>
      <c r="X47" s="4"/>
      <c r="Y47" s="4"/>
    </row>
    <row r="48" spans="1:25" ht="15" customHeight="1" x14ac:dyDescent="0.25">
      <c r="A48" s="4">
        <f t="shared" si="1"/>
        <v>0</v>
      </c>
      <c r="B48" s="4"/>
      <c r="C48" s="12"/>
      <c r="D48" s="4"/>
      <c r="E48" s="4"/>
      <c r="F48" s="4"/>
      <c r="G48" s="4"/>
      <c r="H48" s="4"/>
      <c r="I48" s="4"/>
      <c r="J48" s="4"/>
      <c r="K48" s="30"/>
      <c r="L48" s="30"/>
      <c r="M48" s="4"/>
      <c r="N48" s="4"/>
      <c r="O48" s="4"/>
      <c r="P48" s="4"/>
      <c r="Q48" s="4"/>
      <c r="R48" s="4"/>
      <c r="S48" s="4"/>
      <c r="T48" s="4"/>
      <c r="U48" s="4"/>
      <c r="V48" s="4"/>
      <c r="W48" s="4"/>
      <c r="X48" s="4"/>
      <c r="Y48" s="4"/>
    </row>
    <row r="49" spans="1:25" ht="15" customHeight="1" x14ac:dyDescent="0.25">
      <c r="A49" s="4">
        <f t="shared" si="1"/>
        <v>0</v>
      </c>
      <c r="B49" s="4"/>
      <c r="C49" s="12"/>
      <c r="D49" s="4" t="s">
        <v>105</v>
      </c>
      <c r="E49" s="4" t="s">
        <v>47</v>
      </c>
      <c r="F49" s="69"/>
      <c r="G49" s="4"/>
      <c r="H49" s="34">
        <f>IF(H45&lt;&gt;0,'Dane sieciowe bloki'!E30,0)</f>
        <v>0</v>
      </c>
      <c r="I49" s="4"/>
      <c r="J49" s="22">
        <f>H49*F49</f>
        <v>0</v>
      </c>
      <c r="K49" s="56"/>
      <c r="L49" s="56"/>
      <c r="M49" s="4"/>
      <c r="N49" s="4"/>
      <c r="O49" s="4"/>
      <c r="P49" s="4"/>
      <c r="Q49" s="4"/>
      <c r="R49" s="4"/>
      <c r="S49" s="4"/>
      <c r="T49" s="4"/>
      <c r="U49" s="4"/>
      <c r="V49" s="4"/>
      <c r="W49" s="4"/>
      <c r="X49" s="4"/>
      <c r="Y49" s="4"/>
    </row>
    <row r="50" spans="1:25" ht="15" customHeight="1" x14ac:dyDescent="0.25">
      <c r="A50" s="4">
        <f t="shared" si="1"/>
        <v>0</v>
      </c>
      <c r="B50" s="4"/>
      <c r="C50" s="12"/>
      <c r="D50" s="4" t="s">
        <v>106</v>
      </c>
      <c r="E50" s="4" t="s">
        <v>24</v>
      </c>
      <c r="F50" s="69"/>
      <c r="G50" s="4"/>
      <c r="H50" s="34">
        <f>H46</f>
        <v>0</v>
      </c>
      <c r="I50" s="4"/>
      <c r="J50" s="22">
        <f>H50*F50</f>
        <v>0</v>
      </c>
      <c r="K50" s="56"/>
      <c r="L50" s="56"/>
      <c r="M50" s="4"/>
      <c r="N50" s="4"/>
      <c r="O50" s="4"/>
      <c r="P50" s="4"/>
      <c r="Q50" s="4"/>
      <c r="R50" s="4"/>
      <c r="S50" s="4"/>
      <c r="T50" s="4"/>
      <c r="U50" s="4"/>
      <c r="V50" s="4"/>
      <c r="W50" s="4"/>
      <c r="X50" s="4"/>
      <c r="Y50" s="4"/>
    </row>
    <row r="51" spans="1:25" ht="15" customHeight="1" x14ac:dyDescent="0.25">
      <c r="A51" s="4">
        <f t="shared" si="1"/>
        <v>0</v>
      </c>
      <c r="B51" s="4"/>
      <c r="C51" s="12"/>
      <c r="D51" s="4" t="s">
        <v>179</v>
      </c>
      <c r="E51" s="4" t="s">
        <v>47</v>
      </c>
      <c r="F51" s="69"/>
      <c r="G51" s="4"/>
      <c r="H51" s="34">
        <f>IF(H45&lt;&gt;0,MAX('Dane sieciowe bloki'!E30-H52,0),0)</f>
        <v>0</v>
      </c>
      <c r="I51" s="4"/>
      <c r="J51" s="22">
        <f>H51*F51</f>
        <v>0</v>
      </c>
      <c r="K51" s="56"/>
      <c r="L51" s="56"/>
      <c r="M51" s="4"/>
      <c r="N51" s="4"/>
      <c r="O51" s="4"/>
      <c r="P51" s="4"/>
      <c r="Q51" s="4"/>
      <c r="R51" s="4"/>
      <c r="S51" s="4"/>
      <c r="T51" s="4"/>
      <c r="U51" s="4"/>
      <c r="V51" s="4"/>
      <c r="W51" s="4"/>
      <c r="X51" s="4"/>
      <c r="Y51" s="4"/>
    </row>
    <row r="52" spans="1:25" ht="15" customHeight="1" x14ac:dyDescent="0.25">
      <c r="A52" s="4">
        <f t="shared" si="1"/>
        <v>0</v>
      </c>
      <c r="B52" s="4"/>
      <c r="C52" s="12"/>
      <c r="D52" s="4" t="s">
        <v>180</v>
      </c>
      <c r="E52" s="4" t="s">
        <v>47</v>
      </c>
      <c r="F52" s="69"/>
      <c r="G52" s="4"/>
      <c r="H52" s="34">
        <f>IF(H45&lt;&gt;0,MIN(2,'Dane sieciowe bloki'!E30),0)</f>
        <v>0</v>
      </c>
      <c r="I52" s="4"/>
      <c r="J52" s="22">
        <f>H52*F52</f>
        <v>0</v>
      </c>
      <c r="K52" s="56"/>
      <c r="L52" s="56"/>
      <c r="M52" s="4"/>
      <c r="N52" s="4"/>
      <c r="O52" s="4"/>
      <c r="P52" s="4"/>
      <c r="Q52" s="4"/>
      <c r="R52" s="4"/>
      <c r="S52" s="4"/>
      <c r="T52" s="4"/>
      <c r="U52" s="4"/>
      <c r="V52" s="4"/>
      <c r="W52" s="4"/>
      <c r="X52" s="4"/>
      <c r="Y52" s="4"/>
    </row>
    <row r="53" spans="1:25" ht="15" customHeight="1" x14ac:dyDescent="0.25">
      <c r="A53" s="4">
        <f t="shared" si="1"/>
        <v>0</v>
      </c>
      <c r="B53" s="4"/>
      <c r="C53" s="12"/>
      <c r="D53" s="4" t="s">
        <v>247</v>
      </c>
      <c r="E53" s="4" t="s">
        <v>24</v>
      </c>
      <c r="F53" s="69"/>
      <c r="G53" s="4"/>
      <c r="H53" s="34">
        <f>H47</f>
        <v>0</v>
      </c>
      <c r="I53" s="4"/>
      <c r="J53" s="22">
        <f>H53*F53</f>
        <v>0</v>
      </c>
      <c r="K53" s="56"/>
      <c r="L53" s="56"/>
      <c r="M53" s="4"/>
      <c r="N53" s="4"/>
      <c r="O53" s="4"/>
      <c r="P53" s="4"/>
      <c r="Q53" s="4"/>
      <c r="R53" s="4"/>
      <c r="S53" s="4"/>
      <c r="T53" s="4"/>
      <c r="U53" s="4"/>
      <c r="V53" s="4"/>
      <c r="W53" s="4"/>
      <c r="X53" s="4"/>
      <c r="Y53" s="4"/>
    </row>
    <row r="54" spans="1:25" ht="15" customHeight="1" x14ac:dyDescent="0.25">
      <c r="A54" s="4">
        <f t="shared" si="1"/>
        <v>0</v>
      </c>
      <c r="B54" s="4"/>
      <c r="C54" s="12"/>
      <c r="D54" s="4"/>
      <c r="E54" s="4"/>
      <c r="F54" s="4"/>
      <c r="G54" s="4"/>
      <c r="H54" s="4"/>
      <c r="I54" s="4"/>
      <c r="J54" s="4"/>
      <c r="K54" s="30"/>
      <c r="L54" s="30"/>
      <c r="M54" s="4"/>
      <c r="N54" s="4"/>
      <c r="O54" s="4"/>
      <c r="P54" s="4"/>
      <c r="Q54" s="4"/>
      <c r="R54" s="4"/>
      <c r="S54" s="4"/>
      <c r="T54" s="4"/>
      <c r="U54" s="4"/>
      <c r="V54" s="4"/>
      <c r="W54" s="4"/>
      <c r="X54" s="4"/>
      <c r="Y54" s="4"/>
    </row>
    <row r="55" spans="1:25" s="4" customFormat="1" ht="15" customHeight="1" x14ac:dyDescent="0.2">
      <c r="A55" s="1"/>
      <c r="B55" s="1"/>
      <c r="C55" s="2" t="s">
        <v>123</v>
      </c>
      <c r="D55" s="2"/>
      <c r="E55" s="1"/>
      <c r="F55" s="13"/>
      <c r="G55" s="1"/>
      <c r="H55" s="13"/>
      <c r="I55" s="1"/>
      <c r="J55" s="13"/>
      <c r="K55" s="57"/>
      <c r="L55" s="57"/>
      <c r="M55" s="1"/>
      <c r="N55" s="1"/>
      <c r="O55" s="1"/>
      <c r="P55" s="1"/>
      <c r="Q55" s="1"/>
      <c r="R55" s="1"/>
      <c r="S55" s="1"/>
      <c r="T55" s="1"/>
      <c r="U55" s="1"/>
      <c r="V55" s="1"/>
      <c r="W55" s="1"/>
      <c r="X55" s="1"/>
      <c r="Y55" s="1"/>
    </row>
    <row r="56" spans="1:25" ht="15" customHeight="1" x14ac:dyDescent="0.25">
      <c r="A56" s="4"/>
      <c r="B56" s="4"/>
      <c r="C56" s="12"/>
      <c r="D56" s="20"/>
      <c r="E56" s="4"/>
      <c r="F56" s="4"/>
      <c r="G56" s="4"/>
      <c r="H56" s="4"/>
      <c r="I56" s="4"/>
      <c r="J56" s="4"/>
      <c r="K56" s="30"/>
      <c r="L56" s="30"/>
      <c r="M56" s="4"/>
      <c r="N56" s="4"/>
      <c r="O56" s="4"/>
      <c r="P56" s="4"/>
      <c r="Q56" s="4"/>
      <c r="R56" s="4"/>
      <c r="S56" s="4"/>
      <c r="T56" s="4"/>
      <c r="U56" s="4"/>
      <c r="V56" s="4"/>
      <c r="W56" s="4"/>
      <c r="X56" s="4"/>
      <c r="Y56" s="4"/>
    </row>
    <row r="57" spans="1:25" ht="15" customHeight="1" x14ac:dyDescent="0.25">
      <c r="A57" s="4"/>
      <c r="B57" s="4"/>
      <c r="C57" s="12"/>
      <c r="D57" s="4" t="s">
        <v>216</v>
      </c>
      <c r="E57" s="4" t="s">
        <v>24</v>
      </c>
      <c r="F57" s="69"/>
      <c r="G57" s="4"/>
      <c r="H57" s="34">
        <f>IF(SUM('Dane sieciowe bloki'!$E$21:$E$24)&lt;&gt;0,1,0)</f>
        <v>0</v>
      </c>
      <c r="I57" s="4"/>
      <c r="J57" s="22">
        <f t="shared" ref="J57:J62" si="2">H57*F57</f>
        <v>0</v>
      </c>
      <c r="K57" s="58"/>
      <c r="L57" s="58"/>
      <c r="M57" s="4"/>
      <c r="N57" s="4"/>
      <c r="O57" s="4"/>
      <c r="P57" s="4"/>
      <c r="Q57" s="4"/>
      <c r="R57" s="4"/>
      <c r="S57" s="4"/>
      <c r="T57" s="4"/>
      <c r="U57" s="4"/>
      <c r="V57" s="4"/>
      <c r="W57" s="4"/>
      <c r="X57" s="4"/>
      <c r="Y57" s="4"/>
    </row>
    <row r="58" spans="1:25" ht="15" customHeight="1" x14ac:dyDescent="0.25">
      <c r="A58" s="4"/>
      <c r="B58" s="4"/>
      <c r="C58" s="12"/>
      <c r="D58" s="4" t="s">
        <v>260</v>
      </c>
      <c r="E58" s="4" t="s">
        <v>261</v>
      </c>
      <c r="F58" s="69"/>
      <c r="G58" s="4"/>
      <c r="H58" s="34">
        <f>'Dane sieciowe bloki'!E13</f>
        <v>0</v>
      </c>
      <c r="I58" s="4"/>
      <c r="J58" s="22">
        <f t="shared" si="2"/>
        <v>0</v>
      </c>
      <c r="K58" s="58"/>
      <c r="L58" s="58"/>
      <c r="M58" s="4"/>
      <c r="N58" s="4"/>
      <c r="O58" s="4"/>
      <c r="P58" s="4"/>
      <c r="Q58" s="4"/>
      <c r="R58" s="4"/>
      <c r="S58" s="4"/>
      <c r="T58" s="4"/>
      <c r="U58" s="4"/>
      <c r="V58" s="4"/>
      <c r="W58" s="4"/>
      <c r="X58" s="4"/>
      <c r="Y58" s="4"/>
    </row>
    <row r="59" spans="1:25" ht="15" customHeight="1" x14ac:dyDescent="0.25">
      <c r="A59" s="4"/>
      <c r="B59" s="4"/>
      <c r="C59" s="12"/>
      <c r="D59" s="4"/>
      <c r="E59" s="4"/>
      <c r="F59" s="4"/>
      <c r="G59" s="4"/>
      <c r="H59" s="4"/>
      <c r="I59" s="4"/>
      <c r="J59" s="4"/>
      <c r="K59" s="30"/>
      <c r="L59" s="30"/>
      <c r="M59" s="4"/>
      <c r="N59" s="4"/>
      <c r="O59" s="4"/>
      <c r="P59" s="4"/>
      <c r="Q59" s="4"/>
      <c r="R59" s="4"/>
      <c r="S59" s="4"/>
      <c r="T59" s="4"/>
      <c r="U59" s="4"/>
      <c r="V59" s="4"/>
      <c r="W59" s="4"/>
      <c r="X59" s="4"/>
      <c r="Y59" s="4"/>
    </row>
    <row r="60" spans="1:25" ht="15" customHeight="1" x14ac:dyDescent="0.25">
      <c r="A60" s="4">
        <f>$A$44</f>
        <v>0</v>
      </c>
      <c r="B60" s="4"/>
      <c r="C60" s="12"/>
      <c r="D60" s="4" t="s">
        <v>184</v>
      </c>
      <c r="E60" s="4" t="s">
        <v>24</v>
      </c>
      <c r="F60" s="69"/>
      <c r="G60" s="4"/>
      <c r="H60" s="34">
        <f>IF(H45&lt;&gt;0,1,0)</f>
        <v>0</v>
      </c>
      <c r="I60" s="4"/>
      <c r="J60" s="22">
        <f t="shared" si="2"/>
        <v>0</v>
      </c>
      <c r="K60" s="56"/>
      <c r="L60" s="56"/>
      <c r="M60" s="4"/>
      <c r="N60" s="4"/>
      <c r="O60" s="4"/>
      <c r="P60" s="4"/>
      <c r="Q60" s="4"/>
      <c r="R60" s="4"/>
      <c r="S60" s="4"/>
      <c r="T60" s="4"/>
      <c r="U60" s="4"/>
      <c r="V60" s="4"/>
      <c r="W60" s="4"/>
      <c r="X60" s="4"/>
      <c r="Y60" s="4"/>
    </row>
    <row r="61" spans="1:25" ht="15" customHeight="1" x14ac:dyDescent="0.25">
      <c r="A61" s="4">
        <f>$A$44</f>
        <v>0</v>
      </c>
      <c r="B61" s="4"/>
      <c r="C61" s="12"/>
      <c r="D61" s="4" t="s">
        <v>248</v>
      </c>
      <c r="E61" s="4" t="s">
        <v>24</v>
      </c>
      <c r="F61" s="69"/>
      <c r="G61" s="4"/>
      <c r="H61" s="34">
        <f>IF(H45&lt;&gt;0,1,0)</f>
        <v>0</v>
      </c>
      <c r="I61" s="4"/>
      <c r="J61" s="22">
        <f t="shared" si="2"/>
        <v>0</v>
      </c>
      <c r="K61" s="56"/>
      <c r="L61" s="56"/>
      <c r="M61" s="4"/>
      <c r="N61" s="4"/>
      <c r="O61" s="4"/>
      <c r="P61" s="4"/>
      <c r="Q61" s="4"/>
      <c r="R61" s="4"/>
      <c r="S61" s="4"/>
      <c r="T61" s="4"/>
      <c r="U61" s="4"/>
      <c r="V61" s="4"/>
      <c r="W61" s="4"/>
      <c r="X61" s="4"/>
      <c r="Y61" s="4"/>
    </row>
    <row r="62" spans="1:25" ht="15" customHeight="1" x14ac:dyDescent="0.25">
      <c r="A62" s="4">
        <f>$A$44</f>
        <v>0</v>
      </c>
      <c r="B62" s="4"/>
      <c r="C62" s="12"/>
      <c r="D62" s="4" t="s">
        <v>185</v>
      </c>
      <c r="E62" s="4" t="s">
        <v>47</v>
      </c>
      <c r="F62" s="69"/>
      <c r="G62" s="4"/>
      <c r="H62" s="34">
        <f>H49</f>
        <v>0</v>
      </c>
      <c r="I62" s="4"/>
      <c r="J62" s="22">
        <f t="shared" si="2"/>
        <v>0</v>
      </c>
      <c r="K62" s="56"/>
      <c r="L62" s="56"/>
      <c r="M62" s="4"/>
      <c r="N62" s="4"/>
      <c r="O62" s="4"/>
      <c r="P62" s="4"/>
      <c r="Q62" s="4"/>
      <c r="R62" s="4"/>
      <c r="S62" s="4"/>
      <c r="T62" s="4"/>
      <c r="U62" s="4"/>
      <c r="V62" s="4"/>
      <c r="W62" s="4"/>
      <c r="X62" s="4"/>
      <c r="Y62" s="4"/>
    </row>
    <row r="63" spans="1:25" ht="15" customHeight="1" x14ac:dyDescent="0.25">
      <c r="A63" s="4">
        <f>$A$44</f>
        <v>0</v>
      </c>
      <c r="B63" s="4"/>
      <c r="C63" s="12"/>
      <c r="D63" s="4"/>
      <c r="E63" s="4"/>
      <c r="F63" s="4"/>
      <c r="G63" s="4"/>
      <c r="H63" s="4"/>
      <c r="I63" s="4"/>
      <c r="J63" s="4"/>
      <c r="K63" s="30"/>
      <c r="L63" s="30"/>
      <c r="M63" s="4"/>
      <c r="N63" s="4"/>
      <c r="O63" s="4"/>
      <c r="P63" s="4"/>
      <c r="Q63" s="4"/>
      <c r="R63" s="4"/>
      <c r="S63" s="4"/>
      <c r="T63" s="4"/>
      <c r="U63" s="4"/>
      <c r="V63" s="4"/>
      <c r="W63" s="4"/>
      <c r="X63" s="4"/>
      <c r="Y63" s="4"/>
    </row>
    <row r="64" spans="1:25" s="4" customFormat="1" ht="15" customHeight="1" x14ac:dyDescent="0.2">
      <c r="A64" s="1">
        <f t="shared" ref="A64:A95" si="3">1-ktb_sw</f>
        <v>1</v>
      </c>
      <c r="B64" s="1"/>
      <c r="C64" s="2" t="s">
        <v>20</v>
      </c>
      <c r="D64" s="2"/>
      <c r="E64" s="1"/>
      <c r="F64" s="13"/>
      <c r="G64" s="1"/>
      <c r="H64" s="13"/>
      <c r="I64" s="1"/>
      <c r="J64" s="13"/>
      <c r="K64" s="57"/>
      <c r="L64" s="57"/>
      <c r="M64" s="1"/>
      <c r="N64" s="1"/>
      <c r="O64" s="1"/>
      <c r="P64" s="1"/>
      <c r="Q64" s="1"/>
      <c r="R64" s="1"/>
      <c r="S64" s="1"/>
      <c r="T64" s="1"/>
      <c r="U64" s="1"/>
      <c r="V64" s="1"/>
      <c r="W64" s="1"/>
      <c r="X64" s="1"/>
      <c r="Y64" s="1"/>
    </row>
    <row r="65" spans="1:25" ht="15" customHeight="1" x14ac:dyDescent="0.25">
      <c r="A65" s="4">
        <f t="shared" si="3"/>
        <v>1</v>
      </c>
      <c r="B65" s="4"/>
      <c r="C65" s="4"/>
      <c r="D65" s="4"/>
      <c r="E65" s="4"/>
      <c r="F65" s="5"/>
      <c r="G65" s="5"/>
      <c r="H65" s="5"/>
      <c r="I65" s="4"/>
      <c r="J65" s="5"/>
      <c r="K65" s="56"/>
      <c r="L65" s="56"/>
      <c r="M65" s="4"/>
      <c r="N65" s="4"/>
      <c r="O65" s="4"/>
      <c r="P65" s="4"/>
      <c r="Q65" s="4"/>
      <c r="R65" s="4"/>
      <c r="S65" s="4"/>
      <c r="T65" s="4"/>
      <c r="U65" s="4"/>
      <c r="V65" s="4"/>
      <c r="W65" s="4"/>
      <c r="X65" s="4"/>
      <c r="Y65" s="4"/>
    </row>
    <row r="66" spans="1:25" ht="15" customHeight="1" x14ac:dyDescent="0.25">
      <c r="A66" s="4">
        <f t="shared" si="3"/>
        <v>1</v>
      </c>
      <c r="B66" s="4"/>
      <c r="C66" s="12" t="s">
        <v>110</v>
      </c>
      <c r="D66" s="4"/>
      <c r="E66" s="4"/>
      <c r="F66" s="5"/>
      <c r="G66" s="5"/>
      <c r="H66" s="5"/>
      <c r="I66" s="4"/>
      <c r="J66" s="5"/>
      <c r="K66" s="56"/>
      <c r="L66" s="56"/>
      <c r="M66" s="4"/>
      <c r="N66" s="4"/>
      <c r="O66" s="4"/>
      <c r="P66" s="4"/>
      <c r="Q66" s="4"/>
      <c r="R66" s="4"/>
      <c r="S66" s="4"/>
      <c r="T66" s="4"/>
      <c r="U66" s="4"/>
      <c r="V66" s="4"/>
      <c r="W66" s="4"/>
      <c r="X66" s="4"/>
      <c r="Y66" s="4"/>
    </row>
    <row r="67" spans="1:25" ht="15" customHeight="1" x14ac:dyDescent="0.25">
      <c r="A67" s="4">
        <f t="shared" si="3"/>
        <v>1</v>
      </c>
      <c r="B67" s="4"/>
      <c r="C67" s="12"/>
      <c r="D67" s="4"/>
      <c r="E67" s="4"/>
      <c r="F67" s="5"/>
      <c r="G67" s="5"/>
      <c r="H67" s="5"/>
      <c r="I67" s="4"/>
      <c r="J67" s="5"/>
      <c r="K67" s="56"/>
      <c r="L67" s="56"/>
      <c r="M67" s="4"/>
      <c r="N67" s="4"/>
      <c r="O67" s="4"/>
      <c r="P67" s="4"/>
      <c r="Q67" s="4"/>
      <c r="R67" s="4"/>
      <c r="S67" s="4"/>
      <c r="T67" s="4"/>
      <c r="U67" s="4"/>
      <c r="V67" s="4"/>
      <c r="W67" s="4"/>
      <c r="X67" s="4"/>
      <c r="Y67" s="4"/>
    </row>
    <row r="68" spans="1:25" ht="15" customHeight="1" x14ac:dyDescent="0.25">
      <c r="A68" s="4">
        <f t="shared" si="3"/>
        <v>1</v>
      </c>
      <c r="B68" s="4"/>
      <c r="C68" s="4"/>
      <c r="D68" s="14" t="s">
        <v>109</v>
      </c>
      <c r="E68" s="4" t="s">
        <v>24</v>
      </c>
      <c r="F68" s="69"/>
      <c r="G68" s="4"/>
      <c r="H68" s="34">
        <f>'Dane sieciowe bloki'!$E$52*'Dane sieciowe bloki'!$E$21</f>
        <v>0</v>
      </c>
      <c r="I68" s="4"/>
      <c r="J68" s="22">
        <f>H68*F68</f>
        <v>0</v>
      </c>
      <c r="K68" s="56"/>
      <c r="L68" s="56"/>
      <c r="M68" s="4"/>
      <c r="N68" s="4"/>
      <c r="O68" s="4"/>
      <c r="P68" s="4"/>
      <c r="Q68" s="4"/>
      <c r="R68" s="4"/>
      <c r="S68" s="4"/>
      <c r="T68" s="4"/>
      <c r="U68" s="4"/>
      <c r="V68" s="4"/>
      <c r="W68" s="4"/>
      <c r="X68" s="4"/>
      <c r="Y68" s="4"/>
    </row>
    <row r="69" spans="1:25" ht="15" customHeight="1" x14ac:dyDescent="0.25">
      <c r="A69" s="4">
        <f t="shared" si="3"/>
        <v>1</v>
      </c>
      <c r="B69" s="4"/>
      <c r="C69" s="4"/>
      <c r="D69" s="4" t="s">
        <v>25</v>
      </c>
      <c r="E69" s="4" t="s">
        <v>24</v>
      </c>
      <c r="F69" s="69"/>
      <c r="G69" s="4"/>
      <c r="H69" s="34">
        <f>H68</f>
        <v>0</v>
      </c>
      <c r="I69" s="4"/>
      <c r="J69" s="22">
        <f>H69*F69</f>
        <v>0</v>
      </c>
      <c r="K69" s="56"/>
      <c r="L69" s="56"/>
      <c r="M69" s="4"/>
      <c r="N69" s="4"/>
      <c r="O69" s="4"/>
      <c r="P69" s="4"/>
      <c r="Q69" s="4"/>
      <c r="R69" s="4"/>
      <c r="S69" s="4"/>
      <c r="T69" s="4"/>
      <c r="U69" s="4"/>
      <c r="V69" s="4"/>
      <c r="W69" s="4"/>
      <c r="X69" s="4"/>
      <c r="Y69" s="4"/>
    </row>
    <row r="70" spans="1:25" ht="15" customHeight="1" x14ac:dyDescent="0.25">
      <c r="A70" s="4">
        <f t="shared" si="3"/>
        <v>1</v>
      </c>
      <c r="B70" s="4"/>
      <c r="C70" s="4"/>
      <c r="D70" s="4" t="s">
        <v>31</v>
      </c>
      <c r="E70" s="4" t="s">
        <v>24</v>
      </c>
      <c r="F70" s="69"/>
      <c r="G70" s="4"/>
      <c r="H70" s="34">
        <f>H69</f>
        <v>0</v>
      </c>
      <c r="I70" s="4"/>
      <c r="J70" s="22">
        <f>H70*F70</f>
        <v>0</v>
      </c>
      <c r="K70" s="56"/>
      <c r="L70" s="56"/>
      <c r="M70" s="4"/>
      <c r="N70" s="4"/>
      <c r="O70" s="4"/>
      <c r="P70" s="4"/>
      <c r="Q70" s="4"/>
      <c r="R70" s="4"/>
      <c r="S70" s="4"/>
      <c r="T70" s="4"/>
      <c r="U70" s="4"/>
      <c r="V70" s="4"/>
      <c r="W70" s="4"/>
      <c r="X70" s="4"/>
      <c r="Y70" s="4"/>
    </row>
    <row r="71" spans="1:25" ht="15" customHeight="1" x14ac:dyDescent="0.25">
      <c r="A71" s="4">
        <f t="shared" si="3"/>
        <v>1</v>
      </c>
      <c r="B71" s="4"/>
      <c r="C71" s="4"/>
      <c r="D71" s="14"/>
      <c r="E71" s="4"/>
      <c r="F71" s="4"/>
      <c r="G71" s="4"/>
      <c r="H71" s="4"/>
      <c r="I71" s="4"/>
      <c r="J71" s="4"/>
      <c r="K71" s="30"/>
      <c r="L71" s="30"/>
      <c r="M71" s="4"/>
      <c r="N71" s="4"/>
      <c r="O71" s="4"/>
      <c r="P71" s="4"/>
      <c r="Q71" s="4"/>
      <c r="R71" s="4"/>
      <c r="S71" s="4"/>
      <c r="T71" s="4"/>
      <c r="U71" s="4"/>
      <c r="V71" s="4"/>
      <c r="W71" s="4"/>
      <c r="X71" s="4"/>
      <c r="Y71" s="4"/>
    </row>
    <row r="72" spans="1:25" ht="15" customHeight="1" x14ac:dyDescent="0.25">
      <c r="A72" s="4">
        <f t="shared" si="3"/>
        <v>1</v>
      </c>
      <c r="B72" s="4"/>
      <c r="C72" s="4"/>
      <c r="D72" s="14" t="s">
        <v>112</v>
      </c>
      <c r="E72" s="4" t="s">
        <v>24</v>
      </c>
      <c r="F72" s="69"/>
      <c r="G72" s="4"/>
      <c r="H72" s="34">
        <f>'Dane sieciowe bloki'!$E$52*'Dane sieciowe bloki'!$E$21*'Dane sieciowe bloki'!$E$44</f>
        <v>0</v>
      </c>
      <c r="I72" s="4"/>
      <c r="J72" s="22">
        <f>H72*F72</f>
        <v>0</v>
      </c>
      <c r="K72" s="56"/>
      <c r="L72" s="56"/>
      <c r="M72" s="4"/>
      <c r="N72" s="4"/>
      <c r="O72" s="4"/>
      <c r="P72" s="4"/>
      <c r="Q72" s="4"/>
      <c r="R72" s="4"/>
      <c r="S72" s="4"/>
      <c r="T72" s="4"/>
      <c r="U72" s="4"/>
      <c r="V72" s="4"/>
      <c r="W72" s="4"/>
      <c r="X72" s="4"/>
      <c r="Y72" s="4"/>
    </row>
    <row r="73" spans="1:25" ht="15" customHeight="1" x14ac:dyDescent="0.25">
      <c r="A73" s="4">
        <f t="shared" si="3"/>
        <v>1</v>
      </c>
      <c r="B73" s="4"/>
      <c r="C73" s="4"/>
      <c r="D73" s="14" t="s">
        <v>111</v>
      </c>
      <c r="E73" s="4" t="s">
        <v>24</v>
      </c>
      <c r="F73" s="69"/>
      <c r="G73" s="4"/>
      <c r="H73" s="34">
        <f>H68</f>
        <v>0</v>
      </c>
      <c r="I73" s="4"/>
      <c r="J73" s="22">
        <f>H73*F73</f>
        <v>0</v>
      </c>
      <c r="K73" s="56"/>
      <c r="L73" s="56"/>
      <c r="M73" s="4"/>
      <c r="N73" s="4"/>
      <c r="O73" s="4"/>
      <c r="P73" s="4"/>
      <c r="Q73" s="4"/>
      <c r="R73" s="4"/>
      <c r="S73" s="4"/>
      <c r="T73" s="4"/>
      <c r="U73" s="4"/>
      <c r="V73" s="4"/>
      <c r="W73" s="4"/>
      <c r="X73" s="4"/>
      <c r="Y73" s="4"/>
    </row>
    <row r="74" spans="1:25" ht="15" customHeight="1" x14ac:dyDescent="0.25">
      <c r="A74" s="4">
        <f t="shared" si="3"/>
        <v>1</v>
      </c>
      <c r="B74" s="4"/>
      <c r="C74" s="4"/>
      <c r="D74" s="14" t="s">
        <v>30</v>
      </c>
      <c r="E74" s="4" t="s">
        <v>24</v>
      </c>
      <c r="F74" s="69"/>
      <c r="G74" s="4"/>
      <c r="H74" s="34">
        <f>H72</f>
        <v>0</v>
      </c>
      <c r="I74" s="4"/>
      <c r="J74" s="22">
        <f>H74*F74</f>
        <v>0</v>
      </c>
      <c r="K74" s="56"/>
      <c r="L74" s="56"/>
      <c r="M74" s="4"/>
      <c r="N74" s="4"/>
      <c r="O74" s="4"/>
      <c r="P74" s="4"/>
      <c r="Q74" s="4"/>
      <c r="R74" s="4"/>
      <c r="S74" s="4"/>
      <c r="T74" s="4"/>
      <c r="U74" s="4"/>
      <c r="V74" s="4"/>
      <c r="W74" s="4"/>
      <c r="X74" s="18"/>
      <c r="Y74" s="4"/>
    </row>
    <row r="75" spans="1:25" ht="15" customHeight="1" x14ac:dyDescent="0.25">
      <c r="A75" s="4">
        <f t="shared" si="3"/>
        <v>1</v>
      </c>
      <c r="B75" s="4"/>
      <c r="C75" s="4"/>
      <c r="D75" s="14"/>
      <c r="E75" s="4"/>
      <c r="F75" s="4"/>
      <c r="G75" s="4"/>
      <c r="H75" s="4"/>
      <c r="I75" s="4"/>
      <c r="J75" s="4"/>
      <c r="K75" s="30"/>
      <c r="L75" s="30"/>
      <c r="M75" s="4"/>
      <c r="N75" s="4"/>
      <c r="O75" s="4"/>
      <c r="P75" s="4"/>
      <c r="Q75" s="4"/>
      <c r="R75" s="4"/>
      <c r="S75" s="4"/>
      <c r="T75" s="4"/>
      <c r="U75" s="4"/>
      <c r="V75" s="4"/>
      <c r="W75" s="4"/>
      <c r="X75" s="4"/>
      <c r="Y75" s="4"/>
    </row>
    <row r="76" spans="1:25" ht="15" customHeight="1" x14ac:dyDescent="0.25">
      <c r="A76" s="4">
        <f t="shared" si="3"/>
        <v>1</v>
      </c>
      <c r="B76" s="4"/>
      <c r="C76" s="12" t="s">
        <v>27</v>
      </c>
      <c r="D76" s="9"/>
      <c r="E76" s="4"/>
      <c r="F76" s="4"/>
      <c r="G76" s="4"/>
      <c r="H76" s="4"/>
      <c r="I76" s="4"/>
      <c r="J76" s="4"/>
      <c r="K76" s="30"/>
      <c r="L76" s="30"/>
      <c r="M76" s="4"/>
      <c r="N76" s="4"/>
      <c r="O76" s="4"/>
      <c r="P76" s="4"/>
      <c r="Q76" s="4"/>
      <c r="R76" s="4"/>
      <c r="S76" s="4"/>
      <c r="T76" s="4"/>
      <c r="U76" s="4"/>
      <c r="V76" s="4"/>
      <c r="W76" s="4"/>
      <c r="X76" s="4"/>
      <c r="Y76" s="4"/>
    </row>
    <row r="77" spans="1:25" ht="15" customHeight="1" x14ac:dyDescent="0.25">
      <c r="A77" s="4">
        <f t="shared" si="3"/>
        <v>1</v>
      </c>
      <c r="B77" s="4"/>
      <c r="C77" s="12"/>
      <c r="D77" s="9"/>
      <c r="E77" s="4"/>
      <c r="F77" s="4"/>
      <c r="G77" s="4"/>
      <c r="H77" s="4"/>
      <c r="I77" s="4"/>
      <c r="J77" s="4"/>
      <c r="K77" s="30"/>
      <c r="L77" s="30"/>
      <c r="M77" s="4"/>
      <c r="N77" s="4"/>
      <c r="O77" s="4"/>
      <c r="P77" s="4"/>
      <c r="Q77" s="4"/>
      <c r="R77" s="4"/>
      <c r="S77" s="4"/>
      <c r="T77" s="4"/>
      <c r="U77" s="4"/>
      <c r="V77" s="4"/>
      <c r="W77" s="4"/>
      <c r="X77" s="4"/>
      <c r="Y77" s="4"/>
    </row>
    <row r="78" spans="1:25" ht="15" customHeight="1" x14ac:dyDescent="0.25">
      <c r="A78" s="4">
        <f t="shared" si="3"/>
        <v>1</v>
      </c>
      <c r="B78" s="4"/>
      <c r="C78" s="4"/>
      <c r="D78" s="14" t="s">
        <v>113</v>
      </c>
      <c r="E78" s="4" t="s">
        <v>4</v>
      </c>
      <c r="F78" s="69"/>
      <c r="G78" s="4"/>
      <c r="H78" s="34">
        <f>'Dane sieciowe bloki'!E81*'Dane sieciowe bloki'!E52</f>
        <v>0</v>
      </c>
      <c r="I78" s="4"/>
      <c r="J78" s="22">
        <f>F78*H78</f>
        <v>0</v>
      </c>
      <c r="K78" s="56"/>
      <c r="L78" s="56"/>
      <c r="M78" s="4"/>
      <c r="N78" s="4"/>
      <c r="O78" s="4"/>
      <c r="P78" s="4"/>
      <c r="Q78" s="4"/>
      <c r="R78" s="4"/>
      <c r="S78" s="4"/>
      <c r="T78" s="4"/>
      <c r="U78" s="4"/>
      <c r="V78" s="4"/>
      <c r="W78" s="4"/>
      <c r="X78" s="4"/>
      <c r="Y78" s="4"/>
    </row>
    <row r="79" spans="1:25" ht="15" customHeight="1" x14ac:dyDescent="0.25">
      <c r="A79" s="4">
        <f t="shared" si="3"/>
        <v>1</v>
      </c>
      <c r="B79" s="4"/>
      <c r="C79" s="4"/>
      <c r="D79" s="14" t="s">
        <v>37</v>
      </c>
      <c r="E79" s="4" t="s">
        <v>4</v>
      </c>
      <c r="F79" s="69"/>
      <c r="G79" s="4"/>
      <c r="H79" s="34">
        <f>H78</f>
        <v>0</v>
      </c>
      <c r="I79" s="4"/>
      <c r="J79" s="22">
        <f>F79*H79</f>
        <v>0</v>
      </c>
      <c r="K79" s="56"/>
      <c r="L79" s="56"/>
      <c r="M79" s="4"/>
      <c r="N79" s="4"/>
      <c r="O79" s="4"/>
      <c r="P79" s="4"/>
      <c r="Q79" s="4"/>
      <c r="R79" s="4"/>
      <c r="S79" s="4"/>
      <c r="T79" s="4"/>
      <c r="U79" s="4"/>
      <c r="V79" s="4"/>
      <c r="W79" s="4"/>
      <c r="X79" s="4"/>
      <c r="Y79" s="4"/>
    </row>
    <row r="80" spans="1:25" ht="15" customHeight="1" x14ac:dyDescent="0.25">
      <c r="A80" s="4">
        <f t="shared" si="3"/>
        <v>1</v>
      </c>
      <c r="B80" s="4"/>
      <c r="C80" s="4"/>
      <c r="D80" s="14" t="s">
        <v>114</v>
      </c>
      <c r="E80" s="4" t="s">
        <v>4</v>
      </c>
      <c r="F80" s="69"/>
      <c r="G80" s="4"/>
      <c r="H80" s="34">
        <f>H78</f>
        <v>0</v>
      </c>
      <c r="I80" s="4"/>
      <c r="J80" s="22">
        <f>F80*H80</f>
        <v>0</v>
      </c>
      <c r="K80" s="56"/>
      <c r="L80" s="56"/>
      <c r="M80" s="4"/>
      <c r="N80" s="4"/>
      <c r="O80" s="4"/>
      <c r="P80" s="4"/>
      <c r="Q80" s="4"/>
      <c r="R80" s="4"/>
      <c r="S80" s="4"/>
      <c r="T80" s="4"/>
      <c r="U80" s="4"/>
      <c r="V80" s="4"/>
      <c r="W80" s="4"/>
      <c r="X80" s="4"/>
      <c r="Y80" s="4"/>
    </row>
    <row r="81" spans="1:25" ht="15" customHeight="1" x14ac:dyDescent="0.25">
      <c r="A81" s="4">
        <f t="shared" si="3"/>
        <v>1</v>
      </c>
      <c r="B81" s="4"/>
      <c r="C81" s="4"/>
      <c r="D81" s="4"/>
      <c r="E81" s="4"/>
      <c r="F81" s="4"/>
      <c r="G81" s="4"/>
      <c r="H81" s="4"/>
      <c r="I81" s="4"/>
      <c r="J81" s="4"/>
      <c r="K81" s="30"/>
      <c r="L81" s="30"/>
      <c r="M81" s="4"/>
      <c r="N81" s="4"/>
      <c r="O81" s="4"/>
      <c r="P81" s="4"/>
      <c r="Q81" s="4"/>
      <c r="R81" s="4"/>
      <c r="S81" s="4"/>
      <c r="T81" s="4"/>
      <c r="U81" s="4"/>
      <c r="V81" s="4"/>
      <c r="W81" s="4"/>
      <c r="X81" s="4"/>
      <c r="Y81" s="4"/>
    </row>
    <row r="82" spans="1:25" ht="15" customHeight="1" x14ac:dyDescent="0.25">
      <c r="A82" s="4">
        <f t="shared" si="3"/>
        <v>1</v>
      </c>
      <c r="B82" s="4"/>
      <c r="C82" s="12" t="s">
        <v>28</v>
      </c>
      <c r="D82" s="4"/>
      <c r="E82" s="4"/>
      <c r="F82" s="5"/>
      <c r="G82" s="5"/>
      <c r="H82" s="5"/>
      <c r="I82" s="4"/>
      <c r="J82" s="5"/>
      <c r="K82" s="56"/>
      <c r="L82" s="56"/>
      <c r="M82" s="4"/>
      <c r="N82" s="4"/>
      <c r="O82" s="4"/>
      <c r="P82" s="4"/>
      <c r="Q82" s="4"/>
      <c r="R82" s="4"/>
      <c r="S82" s="4"/>
      <c r="T82" s="4"/>
      <c r="U82" s="4"/>
      <c r="V82" s="4"/>
      <c r="W82" s="4"/>
      <c r="X82" s="4"/>
      <c r="Y82" s="4"/>
    </row>
    <row r="83" spans="1:25" ht="15" customHeight="1" x14ac:dyDescent="0.25">
      <c r="A83" s="4">
        <f t="shared" si="3"/>
        <v>1</v>
      </c>
      <c r="B83" s="4"/>
      <c r="C83" s="4"/>
      <c r="D83" s="4" t="s">
        <v>21</v>
      </c>
      <c r="E83" s="4" t="s">
        <v>4</v>
      </c>
      <c r="F83" s="69"/>
      <c r="G83" s="4"/>
      <c r="H83" s="34" t="e">
        <f>IF('Dane sieciowe bloki'!$E$87&lt;=12,'Dane sieciowe bloki'!$E$86,0)+IF(AND('Dane sieciowe bloki'!$E$87&gt;96,'Dane sieciowe bloki'!$E$87-96&lt;=12),'Dane sieciowe bloki'!$E$86,0)</f>
        <v>#DIV/0!</v>
      </c>
      <c r="I83" s="4"/>
      <c r="J83" s="22" t="e">
        <f>H83*F83</f>
        <v>#DIV/0!</v>
      </c>
      <c r="K83" s="56"/>
      <c r="L83" s="56"/>
      <c r="M83" s="4"/>
      <c r="N83" s="4"/>
      <c r="O83" s="4"/>
      <c r="P83" s="4"/>
      <c r="Q83" s="4"/>
      <c r="R83" s="4"/>
      <c r="S83" s="4"/>
      <c r="T83" s="4"/>
      <c r="U83" s="4"/>
      <c r="V83" s="4"/>
      <c r="W83" s="4"/>
      <c r="X83" s="4"/>
      <c r="Y83" s="4"/>
    </row>
    <row r="84" spans="1:25" ht="15" customHeight="1" x14ac:dyDescent="0.25">
      <c r="A84" s="4">
        <f t="shared" si="3"/>
        <v>1</v>
      </c>
      <c r="B84" s="4"/>
      <c r="C84" s="4"/>
      <c r="D84" s="4" t="s">
        <v>22</v>
      </c>
      <c r="E84" s="4" t="s">
        <v>4</v>
      </c>
      <c r="F84" s="69"/>
      <c r="G84" s="4"/>
      <c r="H84" s="34">
        <f>IF(AND('Dane sieciowe bloki'!$E$87&gt;12,'Dane sieciowe bloki'!$E$87&lt;=24),'Dane sieciowe bloki'!$E$86,0)+IF(AND('Dane sieciowe bloki'!$E$87&gt;96,'Dane sieciowe bloki'!$E$87-96&gt;12,'Dane sieciowe bloki'!$E$87-96&lt;=24),'Dane sieciowe bloki'!$E$86,0)</f>
        <v>0</v>
      </c>
      <c r="I84" s="4"/>
      <c r="J84" s="22">
        <f>H84*F84</f>
        <v>0</v>
      </c>
      <c r="K84" s="56"/>
      <c r="L84" s="56"/>
      <c r="M84" s="4"/>
      <c r="N84" s="4"/>
      <c r="O84" s="4"/>
      <c r="P84" s="4"/>
      <c r="Q84" s="4"/>
      <c r="R84" s="4"/>
      <c r="S84" s="4"/>
      <c r="T84" s="4"/>
      <c r="U84" s="4"/>
      <c r="V84" s="4"/>
      <c r="W84" s="4"/>
      <c r="X84" s="4"/>
      <c r="Y84" s="4"/>
    </row>
    <row r="85" spans="1:25" ht="15" customHeight="1" x14ac:dyDescent="0.25">
      <c r="A85" s="4">
        <f t="shared" si="3"/>
        <v>1</v>
      </c>
      <c r="B85" s="4"/>
      <c r="C85" s="4"/>
      <c r="D85" s="4" t="s">
        <v>23</v>
      </c>
      <c r="E85" s="4" t="s">
        <v>4</v>
      </c>
      <c r="F85" s="69"/>
      <c r="G85" s="4"/>
      <c r="H85" s="34">
        <f>IF(AND('Dane sieciowe bloki'!$E$87&gt;24,'Dane sieciowe bloki'!$E$87&lt;=48),'Dane sieciowe bloki'!$E$86,0)+IF(AND('Dane sieciowe bloki'!$E$87&gt;96,'Dane sieciowe bloki'!$E$87-96&gt;24,'Dane sieciowe bloki'!$E$87-96&lt;=48),'Dane sieciowe bloki'!$E$86,0)</f>
        <v>0</v>
      </c>
      <c r="I85" s="4"/>
      <c r="J85" s="22">
        <f>H85*F85</f>
        <v>0</v>
      </c>
      <c r="K85" s="56"/>
      <c r="L85" s="56"/>
      <c r="M85" s="4"/>
      <c r="N85" s="4"/>
      <c r="O85" s="4"/>
      <c r="P85" s="4"/>
      <c r="Q85" s="4"/>
      <c r="R85" s="4"/>
      <c r="S85" s="4"/>
      <c r="T85" s="4"/>
      <c r="U85" s="4"/>
      <c r="V85" s="4"/>
      <c r="W85" s="4"/>
      <c r="X85" s="4"/>
      <c r="Y85" s="4"/>
    </row>
    <row r="86" spans="1:25" ht="15" customHeight="1" x14ac:dyDescent="0.25">
      <c r="A86" s="4">
        <f t="shared" si="3"/>
        <v>1</v>
      </c>
      <c r="B86" s="4"/>
      <c r="C86" s="4"/>
      <c r="D86" s="4" t="s">
        <v>54</v>
      </c>
      <c r="E86" s="4" t="s">
        <v>4</v>
      </c>
      <c r="F86" s="69"/>
      <c r="G86" s="4"/>
      <c r="H86" s="34">
        <f>IF('Dane sieciowe bloki'!$E$87&gt;48,'Dane sieciowe bloki'!$E$86,0)+IF(AND('Dane sieciowe bloki'!$E$87&gt;96,'Dane sieciowe bloki'!$E$87-96&gt;48,'Dane sieciowe bloki'!$E$87-96&lt;=96),'Dane sieciowe bloki'!$E$86,0)</f>
        <v>0</v>
      </c>
      <c r="I86" s="4"/>
      <c r="J86" s="22">
        <f>H86*F86</f>
        <v>0</v>
      </c>
      <c r="K86" s="56"/>
      <c r="L86" s="56"/>
      <c r="M86" s="4"/>
      <c r="N86" s="4"/>
      <c r="O86" s="4"/>
      <c r="P86" s="4"/>
      <c r="Q86" s="4"/>
      <c r="R86" s="4"/>
      <c r="S86" s="4"/>
      <c r="T86" s="4"/>
      <c r="U86" s="4"/>
      <c r="V86" s="4"/>
      <c r="W86" s="4"/>
      <c r="X86" s="4"/>
      <c r="Y86" s="4"/>
    </row>
    <row r="87" spans="1:25" ht="15" customHeight="1" x14ac:dyDescent="0.25">
      <c r="A87" s="4">
        <f t="shared" si="3"/>
        <v>1</v>
      </c>
      <c r="B87" s="4"/>
      <c r="C87" s="4"/>
      <c r="D87" s="14" t="s">
        <v>29</v>
      </c>
      <c r="E87" s="4" t="s">
        <v>4</v>
      </c>
      <c r="F87" s="69"/>
      <c r="G87" s="4"/>
      <c r="H87" s="34" t="e">
        <f>SUM(H83:H86)</f>
        <v>#DIV/0!</v>
      </c>
      <c r="I87" s="4"/>
      <c r="J87" s="22" t="e">
        <f>H87*F87</f>
        <v>#DIV/0!</v>
      </c>
      <c r="K87" s="56"/>
      <c r="L87" s="56"/>
      <c r="M87" s="4"/>
      <c r="N87" s="4"/>
      <c r="O87" s="4"/>
      <c r="P87" s="4"/>
      <c r="Q87" s="4"/>
      <c r="R87" s="4"/>
      <c r="S87" s="4"/>
      <c r="T87" s="4"/>
      <c r="U87" s="4"/>
      <c r="V87" s="4"/>
      <c r="W87" s="4"/>
      <c r="X87" s="4"/>
      <c r="Y87" s="4"/>
    </row>
    <row r="88" spans="1:25" ht="15" customHeight="1" x14ac:dyDescent="0.25">
      <c r="A88" s="4">
        <f t="shared" si="3"/>
        <v>1</v>
      </c>
      <c r="B88" s="4"/>
      <c r="C88" s="4"/>
      <c r="D88" s="14"/>
      <c r="E88" s="4"/>
      <c r="F88" s="4"/>
      <c r="G88" s="4"/>
      <c r="H88" s="4"/>
      <c r="I88" s="4"/>
      <c r="J88" s="4"/>
      <c r="K88" s="30"/>
      <c r="L88" s="30"/>
      <c r="M88" s="4"/>
      <c r="N88" s="4"/>
      <c r="O88" s="4"/>
      <c r="P88" s="4"/>
      <c r="Q88" s="4"/>
      <c r="R88" s="4"/>
      <c r="S88" s="4"/>
      <c r="T88" s="4"/>
      <c r="U88" s="4"/>
      <c r="V88" s="4"/>
      <c r="W88" s="4"/>
      <c r="X88" s="4"/>
      <c r="Y88" s="4"/>
    </row>
    <row r="89" spans="1:25" ht="15" customHeight="1" x14ac:dyDescent="0.25">
      <c r="A89" s="4">
        <f t="shared" si="3"/>
        <v>1</v>
      </c>
      <c r="B89" s="4"/>
      <c r="C89" s="12" t="s">
        <v>55</v>
      </c>
      <c r="D89" s="4"/>
      <c r="E89" s="4"/>
      <c r="F89" s="4"/>
      <c r="G89" s="4"/>
      <c r="H89" s="4"/>
      <c r="I89" s="4"/>
      <c r="J89" s="4"/>
      <c r="K89" s="30"/>
      <c r="L89" s="30"/>
      <c r="M89" s="4"/>
      <c r="N89" s="4"/>
      <c r="O89" s="4"/>
      <c r="P89" s="4"/>
      <c r="Q89" s="4"/>
      <c r="R89" s="4"/>
      <c r="S89" s="4"/>
      <c r="T89" s="4"/>
      <c r="U89" s="4"/>
      <c r="V89" s="4"/>
      <c r="W89" s="4"/>
      <c r="X89" s="4"/>
      <c r="Y89" s="4"/>
    </row>
    <row r="90" spans="1:25" ht="15" customHeight="1" x14ac:dyDescent="0.25">
      <c r="A90" s="4">
        <f t="shared" si="3"/>
        <v>1</v>
      </c>
      <c r="B90" s="4"/>
      <c r="C90" s="12"/>
      <c r="D90" s="4" t="s">
        <v>57</v>
      </c>
      <c r="E90" s="4" t="s">
        <v>24</v>
      </c>
      <c r="F90" s="69"/>
      <c r="G90" s="4"/>
      <c r="H90" s="34">
        <f>IF('Dane sieciowe bloki'!E14&lt;=4,'Dane sieciowe bloki'!E12*'Dane sieciowe bloki'!E13,0)*'Dane sieciowe bloki'!$E$21</f>
        <v>0</v>
      </c>
      <c r="I90" s="4"/>
      <c r="J90" s="22">
        <f>H90*F90</f>
        <v>0</v>
      </c>
      <c r="K90" s="56"/>
      <c r="L90" s="56"/>
      <c r="M90" s="4"/>
      <c r="N90" s="4"/>
      <c r="O90" s="4"/>
      <c r="P90" s="4"/>
      <c r="Q90" s="4"/>
      <c r="R90" s="4"/>
      <c r="S90" s="4"/>
      <c r="T90" s="4"/>
      <c r="U90" s="4"/>
      <c r="V90" s="4"/>
      <c r="W90" s="4"/>
      <c r="X90" s="4"/>
      <c r="Y90" s="4"/>
    </row>
    <row r="91" spans="1:25" ht="15" customHeight="1" x14ac:dyDescent="0.25">
      <c r="A91" s="4">
        <f t="shared" si="3"/>
        <v>1</v>
      </c>
      <c r="B91" s="4"/>
      <c r="C91" s="12"/>
      <c r="D91" s="4" t="s">
        <v>56</v>
      </c>
      <c r="E91" s="4" t="s">
        <v>24</v>
      </c>
      <c r="F91" s="69"/>
      <c r="G91" s="4"/>
      <c r="H91" s="34">
        <f>IF('Dane sieciowe bloki'!E14&gt;4,ROUNDUP('Dane sieciowe bloki'!E14/12,0)*'Dane sieciowe bloki'!E12*'Dane sieciowe bloki'!E13,0)*'Dane sieciowe bloki'!$E$21</f>
        <v>0</v>
      </c>
      <c r="I91" s="4"/>
      <c r="J91" s="22">
        <f>H91*F91</f>
        <v>0</v>
      </c>
      <c r="K91" s="56"/>
      <c r="L91" s="56"/>
      <c r="M91" s="4"/>
      <c r="N91" s="4"/>
      <c r="O91" s="4"/>
      <c r="P91" s="4"/>
      <c r="Q91" s="4"/>
      <c r="R91" s="4"/>
      <c r="S91" s="4"/>
      <c r="T91" s="4"/>
      <c r="U91" s="4"/>
      <c r="V91" s="4"/>
      <c r="W91" s="4"/>
      <c r="X91" s="4"/>
      <c r="Y91" s="4"/>
    </row>
    <row r="92" spans="1:25" ht="15" customHeight="1" x14ac:dyDescent="0.25">
      <c r="A92" s="4">
        <f t="shared" si="3"/>
        <v>1</v>
      </c>
      <c r="B92" s="4"/>
      <c r="C92" s="12"/>
      <c r="D92" s="4"/>
      <c r="E92" s="4"/>
      <c r="F92" s="4"/>
      <c r="G92" s="4"/>
      <c r="H92" s="4"/>
      <c r="I92" s="4"/>
      <c r="J92" s="4"/>
      <c r="K92" s="30"/>
      <c r="L92" s="30"/>
      <c r="M92" s="4"/>
      <c r="N92" s="4"/>
      <c r="O92" s="4"/>
      <c r="P92" s="4"/>
      <c r="Q92" s="4"/>
      <c r="R92" s="4"/>
      <c r="S92" s="4"/>
      <c r="T92" s="4"/>
      <c r="U92" s="4"/>
      <c r="V92" s="4"/>
      <c r="W92" s="4"/>
      <c r="X92" s="4"/>
      <c r="Y92" s="4"/>
    </row>
    <row r="93" spans="1:25" ht="15" customHeight="1" x14ac:dyDescent="0.25">
      <c r="A93" s="4">
        <f t="shared" si="3"/>
        <v>1</v>
      </c>
      <c r="B93" s="4"/>
      <c r="C93" s="4"/>
      <c r="D93" s="4" t="s">
        <v>58</v>
      </c>
      <c r="E93" s="4" t="s">
        <v>24</v>
      </c>
      <c r="F93" s="69"/>
      <c r="G93" s="4"/>
      <c r="H93" s="34">
        <f>SUM(H90:H91)</f>
        <v>0</v>
      </c>
      <c r="I93" s="4"/>
      <c r="J93" s="22">
        <f>H93*F93</f>
        <v>0</v>
      </c>
      <c r="K93" s="56"/>
      <c r="L93" s="56"/>
      <c r="M93" s="4"/>
      <c r="N93" s="4"/>
      <c r="O93" s="4"/>
      <c r="P93" s="4"/>
      <c r="Q93" s="4"/>
      <c r="R93" s="4"/>
      <c r="S93" s="4"/>
      <c r="T93" s="4"/>
      <c r="U93" s="4"/>
      <c r="V93" s="4"/>
      <c r="W93" s="4"/>
      <c r="X93" s="4"/>
      <c r="Y93" s="4"/>
    </row>
    <row r="94" spans="1:25" ht="15" customHeight="1" x14ac:dyDescent="0.25">
      <c r="A94" s="4">
        <f t="shared" si="3"/>
        <v>1</v>
      </c>
      <c r="B94" s="4"/>
      <c r="C94" s="4"/>
      <c r="D94" s="4"/>
      <c r="E94" s="4"/>
      <c r="F94" s="4"/>
      <c r="G94" s="4"/>
      <c r="H94" s="4"/>
      <c r="I94" s="4"/>
      <c r="J94" s="4"/>
      <c r="K94" s="30"/>
      <c r="L94" s="30"/>
      <c r="M94" s="4"/>
      <c r="N94" s="4"/>
      <c r="O94" s="4"/>
      <c r="P94" s="4"/>
      <c r="Q94" s="4"/>
      <c r="R94" s="4"/>
      <c r="S94" s="4"/>
      <c r="T94" s="4"/>
      <c r="U94" s="4"/>
      <c r="V94" s="4"/>
      <c r="W94" s="4"/>
      <c r="X94" s="4"/>
      <c r="Y94" s="4"/>
    </row>
    <row r="95" spans="1:25" ht="15" customHeight="1" x14ac:dyDescent="0.25">
      <c r="A95" s="4">
        <f t="shared" si="3"/>
        <v>1</v>
      </c>
      <c r="B95" s="4"/>
      <c r="C95" s="12" t="s">
        <v>33</v>
      </c>
      <c r="D95" s="4"/>
      <c r="E95" s="4"/>
      <c r="F95" s="4"/>
      <c r="G95" s="4"/>
      <c r="H95" s="4"/>
      <c r="I95" s="4"/>
      <c r="J95" s="4"/>
      <c r="K95" s="30"/>
      <c r="L95" s="30"/>
      <c r="M95" s="4"/>
      <c r="N95" s="20"/>
      <c r="O95" s="4"/>
      <c r="P95" s="4"/>
      <c r="Q95" s="4"/>
      <c r="R95" s="4"/>
      <c r="S95" s="4"/>
      <c r="T95" s="4"/>
      <c r="U95" s="4"/>
      <c r="V95" s="4"/>
      <c r="W95" s="4"/>
      <c r="X95" s="4"/>
      <c r="Y95" s="4"/>
    </row>
    <row r="96" spans="1:25" ht="15" customHeight="1" x14ac:dyDescent="0.25">
      <c r="A96" s="4">
        <f t="shared" ref="A96:A113" si="4">1-ktb_sw</f>
        <v>1</v>
      </c>
      <c r="B96" s="4"/>
      <c r="C96" s="12"/>
      <c r="D96" s="4" t="s">
        <v>117</v>
      </c>
      <c r="E96" s="4" t="s">
        <v>24</v>
      </c>
      <c r="F96" s="69"/>
      <c r="G96" s="4"/>
      <c r="H96" s="34">
        <f>IF('Dane sieciowe bloki'!$E$90&lt;=12,'Dane sieciowe bloki'!$E$93,0)</f>
        <v>0</v>
      </c>
      <c r="I96" s="4"/>
      <c r="J96" s="22">
        <f>H96*F96</f>
        <v>0</v>
      </c>
      <c r="K96" s="56"/>
      <c r="L96" s="56"/>
      <c r="M96" s="4"/>
      <c r="N96" s="4"/>
      <c r="O96" s="4"/>
      <c r="P96" s="4"/>
      <c r="Q96" s="4"/>
      <c r="R96" s="4"/>
      <c r="S96" s="4"/>
      <c r="T96" s="4"/>
      <c r="U96" s="4"/>
      <c r="V96" s="4"/>
      <c r="W96" s="4"/>
      <c r="X96" s="4"/>
      <c r="Y96" s="4"/>
    </row>
    <row r="97" spans="1:25" ht="15" customHeight="1" x14ac:dyDescent="0.25">
      <c r="A97" s="4">
        <f t="shared" si="4"/>
        <v>1</v>
      </c>
      <c r="B97" s="4"/>
      <c r="C97" s="12"/>
      <c r="D97" s="4" t="s">
        <v>118</v>
      </c>
      <c r="E97" s="4" t="s">
        <v>24</v>
      </c>
      <c r="F97" s="69"/>
      <c r="G97" s="4"/>
      <c r="H97" s="34">
        <f>IF(AND('Dane sieciowe bloki'!$E$90&gt;12,'Dane sieciowe bloki'!$E$90&lt;=24),'Dane sieciowe bloki'!$E$93,0)</f>
        <v>0</v>
      </c>
      <c r="I97" s="4"/>
      <c r="J97" s="22">
        <f>H97*F97</f>
        <v>0</v>
      </c>
      <c r="K97" s="56"/>
      <c r="L97" s="56"/>
      <c r="M97" s="4"/>
      <c r="N97" s="4"/>
      <c r="O97" s="4"/>
      <c r="P97" s="4"/>
      <c r="Q97" s="4"/>
      <c r="R97" s="4"/>
      <c r="S97" s="4"/>
      <c r="T97" s="4"/>
      <c r="U97" s="4"/>
      <c r="V97" s="4"/>
      <c r="W97" s="4"/>
      <c r="X97" s="4"/>
      <c r="Y97" s="4"/>
    </row>
    <row r="98" spans="1:25" ht="15" customHeight="1" x14ac:dyDescent="0.25">
      <c r="A98" s="4">
        <f t="shared" si="4"/>
        <v>1</v>
      </c>
      <c r="B98" s="4"/>
      <c r="C98" s="12"/>
      <c r="D98" s="4" t="s">
        <v>119</v>
      </c>
      <c r="E98" s="4" t="s">
        <v>24</v>
      </c>
      <c r="F98" s="69"/>
      <c r="G98" s="4"/>
      <c r="H98" s="34">
        <f>IF(AND('Dane sieciowe bloki'!$E$90&gt;24,'Dane sieciowe bloki'!$E$90&lt;=48),'Dane sieciowe bloki'!$E$93,0)</f>
        <v>0</v>
      </c>
      <c r="I98" s="4"/>
      <c r="J98" s="22">
        <f>H98*F98</f>
        <v>0</v>
      </c>
      <c r="K98" s="56"/>
      <c r="L98" s="56"/>
      <c r="M98" s="4"/>
      <c r="N98" s="4"/>
      <c r="O98" s="4"/>
      <c r="P98" s="4"/>
      <c r="Q98" s="4"/>
      <c r="R98" s="4"/>
      <c r="S98" s="4"/>
      <c r="T98" s="4"/>
      <c r="U98" s="4"/>
      <c r="V98" s="4"/>
      <c r="W98" s="4"/>
      <c r="X98" s="4"/>
      <c r="Y98" s="4"/>
    </row>
    <row r="99" spans="1:25" ht="15" customHeight="1" x14ac:dyDescent="0.25">
      <c r="A99" s="4">
        <f t="shared" si="4"/>
        <v>1</v>
      </c>
      <c r="B99" s="4"/>
      <c r="C99" s="12"/>
      <c r="D99" s="4" t="s">
        <v>120</v>
      </c>
      <c r="E99" s="4" t="s">
        <v>24</v>
      </c>
      <c r="F99" s="69"/>
      <c r="G99" s="4"/>
      <c r="H99" s="34">
        <f>IF('Dane sieciowe bloki'!$E$90&gt;48,'Dane sieciowe bloki'!$E$93,0)</f>
        <v>0</v>
      </c>
      <c r="I99" s="4"/>
      <c r="J99" s="22">
        <f>H99*F99</f>
        <v>0</v>
      </c>
      <c r="K99" s="56"/>
      <c r="L99" s="56"/>
      <c r="M99" s="4"/>
      <c r="N99" s="4"/>
      <c r="O99" s="4"/>
      <c r="P99" s="4"/>
      <c r="Q99" s="4"/>
      <c r="R99" s="4"/>
      <c r="S99" s="4"/>
      <c r="T99" s="4"/>
      <c r="U99" s="4"/>
      <c r="V99" s="4"/>
      <c r="W99" s="4"/>
      <c r="X99" s="4"/>
      <c r="Y99" s="4"/>
    </row>
    <row r="100" spans="1:25" ht="15" customHeight="1" x14ac:dyDescent="0.25">
      <c r="A100" s="4">
        <f t="shared" si="4"/>
        <v>1</v>
      </c>
      <c r="B100" s="4"/>
      <c r="C100" s="4"/>
      <c r="D100" s="4" t="s">
        <v>53</v>
      </c>
      <c r="E100" s="4" t="s">
        <v>24</v>
      </c>
      <c r="F100" s="69"/>
      <c r="G100" s="4"/>
      <c r="H100" s="34">
        <f>SUM(H96:H99)</f>
        <v>0</v>
      </c>
      <c r="I100" s="4"/>
      <c r="J100" s="22">
        <f>H100*F100</f>
        <v>0</v>
      </c>
      <c r="K100" s="56"/>
      <c r="L100" s="56"/>
      <c r="M100" s="4"/>
      <c r="N100" s="4"/>
      <c r="O100" s="4"/>
      <c r="P100" s="4"/>
      <c r="Q100" s="4"/>
      <c r="R100" s="4"/>
      <c r="S100" s="4"/>
      <c r="T100" s="4"/>
      <c r="U100" s="4"/>
      <c r="V100" s="4"/>
      <c r="W100" s="4"/>
      <c r="X100" s="4"/>
      <c r="Y100" s="4"/>
    </row>
    <row r="101" spans="1:25" ht="15" customHeight="1" x14ac:dyDescent="0.25">
      <c r="A101" s="4">
        <f t="shared" si="4"/>
        <v>1</v>
      </c>
      <c r="B101" s="4"/>
      <c r="C101" s="4"/>
      <c r="D101" s="4"/>
      <c r="E101" s="4"/>
      <c r="F101" s="4"/>
      <c r="G101" s="4"/>
      <c r="H101" s="4"/>
      <c r="I101" s="4"/>
      <c r="J101" s="4"/>
      <c r="K101" s="30"/>
      <c r="L101" s="30"/>
      <c r="M101" s="4"/>
      <c r="N101" s="4"/>
      <c r="O101" s="4"/>
      <c r="P101" s="4"/>
      <c r="Q101" s="4"/>
      <c r="R101" s="4"/>
      <c r="S101" s="4"/>
      <c r="T101" s="4"/>
      <c r="U101" s="4"/>
      <c r="V101" s="4"/>
      <c r="W101" s="4"/>
      <c r="X101" s="4"/>
      <c r="Y101" s="4"/>
    </row>
    <row r="102" spans="1:25" ht="15" customHeight="1" x14ac:dyDescent="0.25">
      <c r="A102" s="4">
        <f t="shared" si="4"/>
        <v>1</v>
      </c>
      <c r="B102" s="4"/>
      <c r="C102" s="4"/>
      <c r="D102" s="14" t="s">
        <v>115</v>
      </c>
      <c r="E102" s="4" t="s">
        <v>24</v>
      </c>
      <c r="F102" s="69"/>
      <c r="G102" s="4"/>
      <c r="H102" s="34">
        <f>H72*IF('Dane sieciowe bloki'!E61&lt;&gt;0,1,0)</f>
        <v>0</v>
      </c>
      <c r="I102" s="4"/>
      <c r="J102" s="22">
        <f>H102*F102</f>
        <v>0</v>
      </c>
      <c r="K102" s="56"/>
      <c r="L102" s="56"/>
      <c r="M102" s="4"/>
      <c r="N102" s="4"/>
      <c r="O102" s="4"/>
      <c r="P102" s="4"/>
      <c r="Q102" s="4"/>
      <c r="R102" s="4"/>
      <c r="S102" s="4"/>
      <c r="T102" s="4"/>
      <c r="U102" s="4"/>
      <c r="V102" s="4"/>
      <c r="W102" s="4"/>
      <c r="X102" s="4"/>
      <c r="Y102" s="4"/>
    </row>
    <row r="103" spans="1:25" ht="15" customHeight="1" x14ac:dyDescent="0.25">
      <c r="A103" s="4">
        <f t="shared" si="4"/>
        <v>1</v>
      </c>
      <c r="B103" s="4"/>
      <c r="C103" s="4"/>
      <c r="D103" s="14" t="s">
        <v>111</v>
      </c>
      <c r="E103" s="4" t="s">
        <v>24</v>
      </c>
      <c r="F103" s="69"/>
      <c r="G103" s="4"/>
      <c r="H103" s="34">
        <f>$H$102</f>
        <v>0</v>
      </c>
      <c r="I103" s="4"/>
      <c r="J103" s="22">
        <f>H103*F103</f>
        <v>0</v>
      </c>
      <c r="K103" s="56"/>
      <c r="L103" s="56"/>
      <c r="M103" s="4"/>
      <c r="N103" s="4"/>
      <c r="O103" s="4"/>
      <c r="P103" s="4"/>
      <c r="Q103" s="4"/>
      <c r="R103" s="4"/>
      <c r="S103" s="4"/>
      <c r="T103" s="4"/>
      <c r="U103" s="4"/>
      <c r="V103" s="4"/>
      <c r="W103" s="4"/>
      <c r="X103" s="4"/>
      <c r="Y103" s="4"/>
    </row>
    <row r="104" spans="1:25" ht="15" customHeight="1" x14ac:dyDescent="0.25">
      <c r="A104" s="4">
        <f t="shared" si="4"/>
        <v>1</v>
      </c>
      <c r="B104" s="4"/>
      <c r="C104" s="4"/>
      <c r="D104" s="14" t="s">
        <v>30</v>
      </c>
      <c r="E104" s="4" t="s">
        <v>24</v>
      </c>
      <c r="F104" s="69"/>
      <c r="G104" s="4"/>
      <c r="H104" s="34">
        <f>$H$102</f>
        <v>0</v>
      </c>
      <c r="I104" s="4"/>
      <c r="J104" s="22">
        <f>H104*F104</f>
        <v>0</v>
      </c>
      <c r="K104" s="56"/>
      <c r="L104" s="56"/>
      <c r="M104" s="4"/>
      <c r="N104" s="4"/>
      <c r="O104" s="4"/>
      <c r="P104" s="4"/>
      <c r="Q104" s="4"/>
      <c r="R104" s="4"/>
      <c r="S104" s="4"/>
      <c r="T104" s="4"/>
      <c r="U104" s="4"/>
      <c r="V104" s="4"/>
      <c r="W104" s="4"/>
      <c r="X104" s="4"/>
      <c r="Y104" s="4"/>
    </row>
    <row r="105" spans="1:25" ht="15" customHeight="1" x14ac:dyDescent="0.25">
      <c r="A105" s="4">
        <f t="shared" si="4"/>
        <v>1</v>
      </c>
      <c r="B105" s="4"/>
      <c r="C105" s="4"/>
      <c r="D105" s="4"/>
      <c r="E105" s="4"/>
      <c r="F105" s="4"/>
      <c r="G105" s="4"/>
      <c r="H105" s="4"/>
      <c r="I105" s="4"/>
      <c r="J105" s="4"/>
      <c r="K105" s="30"/>
      <c r="L105" s="30"/>
      <c r="M105" s="4"/>
      <c r="N105" s="4"/>
      <c r="O105" s="4"/>
      <c r="P105" s="4"/>
      <c r="Q105" s="4"/>
      <c r="R105" s="4"/>
      <c r="S105" s="4"/>
      <c r="T105" s="4"/>
      <c r="U105" s="4"/>
      <c r="V105" s="4"/>
      <c r="W105" s="4"/>
      <c r="X105" s="4"/>
      <c r="Y105" s="4"/>
    </row>
    <row r="106" spans="1:25" ht="15" customHeight="1" x14ac:dyDescent="0.25">
      <c r="A106" s="4">
        <f t="shared" si="4"/>
        <v>1</v>
      </c>
      <c r="B106" s="4"/>
      <c r="C106" s="12" t="s">
        <v>42</v>
      </c>
      <c r="D106" s="14"/>
      <c r="E106" s="4"/>
      <c r="F106" s="4"/>
      <c r="G106" s="4"/>
      <c r="H106" s="4"/>
      <c r="I106" s="4"/>
      <c r="J106" s="4"/>
      <c r="K106" s="30"/>
      <c r="L106" s="30"/>
      <c r="M106" s="4"/>
      <c r="N106" s="4"/>
      <c r="O106" s="4"/>
      <c r="P106" s="4"/>
      <c r="Q106" s="4"/>
      <c r="R106" s="4"/>
      <c r="S106" s="4"/>
      <c r="T106" s="4"/>
      <c r="U106" s="4"/>
      <c r="V106" s="4"/>
      <c r="W106" s="4"/>
      <c r="X106" s="4"/>
      <c r="Y106" s="4"/>
    </row>
    <row r="107" spans="1:25" ht="15" customHeight="1" x14ac:dyDescent="0.25">
      <c r="A107" s="4">
        <f t="shared" si="4"/>
        <v>1</v>
      </c>
      <c r="B107" s="4"/>
      <c r="C107" s="12"/>
      <c r="D107" s="4" t="s">
        <v>108</v>
      </c>
      <c r="E107" s="4" t="s">
        <v>24</v>
      </c>
      <c r="F107" s="69"/>
      <c r="G107" s="4"/>
      <c r="H107" s="34">
        <f>IFERROR(ROUNDUP('Dane sieciowe bloki'!E91/24,0)*'Dane sieciowe bloki'!$E$94,0)</f>
        <v>0</v>
      </c>
      <c r="I107" s="4"/>
      <c r="J107" s="22">
        <f>H107*F107</f>
        <v>0</v>
      </c>
      <c r="K107" s="56"/>
      <c r="L107" s="56"/>
      <c r="M107" s="4"/>
      <c r="N107" s="4"/>
      <c r="O107" s="4"/>
      <c r="P107" s="4"/>
      <c r="Q107" s="4"/>
      <c r="R107" s="4"/>
      <c r="S107" s="4"/>
      <c r="T107" s="4"/>
      <c r="U107" s="4"/>
      <c r="V107" s="4"/>
      <c r="W107" s="4"/>
      <c r="X107" s="4"/>
      <c r="Y107" s="4"/>
    </row>
    <row r="108" spans="1:25" ht="15" customHeight="1" x14ac:dyDescent="0.25">
      <c r="A108" s="4">
        <f t="shared" si="4"/>
        <v>1</v>
      </c>
      <c r="B108" s="4"/>
      <c r="C108" s="4"/>
      <c r="D108" s="4" t="s">
        <v>43</v>
      </c>
      <c r="E108" s="4" t="s">
        <v>24</v>
      </c>
      <c r="F108" s="69"/>
      <c r="G108" s="4"/>
      <c r="H108" s="34">
        <f>H107</f>
        <v>0</v>
      </c>
      <c r="I108" s="4"/>
      <c r="J108" s="22">
        <f>H108*F108</f>
        <v>0</v>
      </c>
      <c r="K108" s="56"/>
      <c r="L108" s="56"/>
      <c r="M108" s="4"/>
      <c r="N108" s="4"/>
      <c r="O108" s="4"/>
      <c r="P108" s="4"/>
      <c r="Q108" s="4"/>
      <c r="R108" s="4"/>
      <c r="S108" s="4"/>
      <c r="T108" s="4"/>
      <c r="U108" s="4"/>
      <c r="V108" s="4"/>
      <c r="W108" s="4"/>
      <c r="X108" s="4"/>
      <c r="Y108" s="4"/>
    </row>
    <row r="109" spans="1:25" ht="15" customHeight="1" x14ac:dyDescent="0.25">
      <c r="A109" s="4">
        <f t="shared" si="4"/>
        <v>1</v>
      </c>
      <c r="B109" s="4"/>
      <c r="C109" s="4"/>
      <c r="D109" s="4"/>
      <c r="E109" s="4"/>
      <c r="F109" s="4"/>
      <c r="G109" s="4"/>
      <c r="H109" s="4"/>
      <c r="I109" s="4"/>
      <c r="J109" s="4"/>
      <c r="K109" s="30"/>
      <c r="L109" s="30"/>
      <c r="M109" s="4"/>
      <c r="N109" s="4"/>
      <c r="O109" s="4"/>
      <c r="P109" s="4"/>
      <c r="Q109" s="4"/>
      <c r="R109" s="4"/>
      <c r="S109" s="4"/>
      <c r="T109" s="4"/>
      <c r="U109" s="4"/>
      <c r="V109" s="4"/>
      <c r="W109" s="4"/>
      <c r="X109" s="4"/>
      <c r="Y109" s="4"/>
    </row>
    <row r="110" spans="1:25" ht="15" customHeight="1" x14ac:dyDescent="0.25">
      <c r="A110" s="4">
        <f t="shared" si="4"/>
        <v>1</v>
      </c>
      <c r="B110" s="4"/>
      <c r="C110" s="4"/>
      <c r="D110" s="14" t="s">
        <v>115</v>
      </c>
      <c r="E110" s="4" t="s">
        <v>24</v>
      </c>
      <c r="F110" s="69"/>
      <c r="G110" s="4"/>
      <c r="H110" s="34">
        <f>'Dane sieciowe bloki'!E91</f>
        <v>0</v>
      </c>
      <c r="I110" s="4"/>
      <c r="J110" s="22">
        <f>H110*F110</f>
        <v>0</v>
      </c>
      <c r="K110" s="56"/>
      <c r="L110" s="56"/>
      <c r="M110" s="4"/>
      <c r="N110" s="4"/>
      <c r="O110" s="4"/>
      <c r="P110" s="4"/>
      <c r="Q110" s="4"/>
      <c r="R110" s="4"/>
      <c r="S110" s="4"/>
      <c r="T110" s="4"/>
      <c r="U110" s="4"/>
      <c r="V110" s="4"/>
      <c r="W110" s="4"/>
      <c r="X110" s="4"/>
      <c r="Y110" s="4"/>
    </row>
    <row r="111" spans="1:25" ht="15" customHeight="1" x14ac:dyDescent="0.25">
      <c r="A111" s="4">
        <f t="shared" si="4"/>
        <v>1</v>
      </c>
      <c r="B111" s="4"/>
      <c r="C111" s="4"/>
      <c r="D111" s="14" t="s">
        <v>111</v>
      </c>
      <c r="E111" s="4" t="s">
        <v>24</v>
      </c>
      <c r="F111" s="69"/>
      <c r="G111" s="4"/>
      <c r="H111" s="34">
        <f>H110</f>
        <v>0</v>
      </c>
      <c r="I111" s="4"/>
      <c r="J111" s="22">
        <f>H111*F111</f>
        <v>0</v>
      </c>
      <c r="K111" s="56"/>
      <c r="L111" s="56"/>
      <c r="M111" s="4"/>
      <c r="N111" s="4"/>
      <c r="O111" s="4"/>
      <c r="P111" s="4"/>
      <c r="Q111" s="4"/>
      <c r="R111" s="4"/>
      <c r="S111" s="4"/>
      <c r="T111" s="4"/>
      <c r="U111" s="4"/>
      <c r="V111" s="4"/>
      <c r="W111" s="4"/>
      <c r="X111" s="4"/>
      <c r="Y111" s="4"/>
    </row>
    <row r="112" spans="1:25" ht="15" customHeight="1" x14ac:dyDescent="0.25">
      <c r="A112" s="4">
        <f t="shared" si="4"/>
        <v>1</v>
      </c>
      <c r="B112" s="4"/>
      <c r="C112" s="4"/>
      <c r="D112" s="14" t="s">
        <v>30</v>
      </c>
      <c r="E112" s="4" t="s">
        <v>24</v>
      </c>
      <c r="F112" s="69"/>
      <c r="G112" s="4"/>
      <c r="H112" s="34">
        <f>H110</f>
        <v>0</v>
      </c>
      <c r="I112" s="4"/>
      <c r="J112" s="22">
        <f>H112*F112</f>
        <v>0</v>
      </c>
      <c r="K112" s="56"/>
      <c r="L112" s="56"/>
      <c r="M112" s="4"/>
      <c r="N112" s="4"/>
      <c r="O112" s="4"/>
      <c r="P112" s="4"/>
      <c r="Q112" s="4"/>
      <c r="R112" s="4"/>
      <c r="S112" s="4"/>
      <c r="T112" s="4"/>
      <c r="U112" s="4"/>
      <c r="V112" s="4"/>
      <c r="W112" s="4"/>
      <c r="X112" s="4"/>
      <c r="Y112" s="4"/>
    </row>
    <row r="113" spans="1:25" ht="15" customHeight="1" x14ac:dyDescent="0.25">
      <c r="A113" s="4">
        <f t="shared" si="4"/>
        <v>1</v>
      </c>
      <c r="B113" s="4"/>
      <c r="C113" s="4"/>
      <c r="D113" s="4"/>
      <c r="E113" s="4"/>
      <c r="F113" s="4"/>
      <c r="G113" s="4"/>
      <c r="H113" s="4"/>
      <c r="I113" s="4"/>
      <c r="J113" s="4"/>
      <c r="K113" s="30"/>
      <c r="L113" s="30"/>
      <c r="M113" s="4"/>
      <c r="N113" s="4"/>
      <c r="O113" s="4"/>
      <c r="P113" s="4"/>
      <c r="Q113" s="4"/>
      <c r="R113" s="4"/>
      <c r="S113" s="4"/>
      <c r="T113" s="4"/>
      <c r="U113" s="4"/>
      <c r="V113" s="4"/>
      <c r="W113" s="4"/>
      <c r="X113" s="4"/>
      <c r="Y113" s="4"/>
    </row>
    <row r="114" spans="1:25" s="4" customFormat="1" ht="15" customHeight="1" x14ac:dyDescent="0.2">
      <c r="A114" s="1">
        <f t="shared" ref="A114:A145" si="5">1-ktb_kon</f>
        <v>1</v>
      </c>
      <c r="B114" s="1"/>
      <c r="C114" s="2" t="s">
        <v>75</v>
      </c>
      <c r="D114" s="2"/>
      <c r="E114" s="1"/>
      <c r="F114" s="13"/>
      <c r="G114" s="1"/>
      <c r="H114" s="13"/>
      <c r="I114" s="1"/>
      <c r="J114" s="13"/>
      <c r="K114" s="57"/>
      <c r="L114" s="57"/>
      <c r="M114" s="1"/>
      <c r="N114" s="1"/>
      <c r="O114" s="1"/>
      <c r="P114" s="1"/>
      <c r="Q114" s="1"/>
      <c r="R114" s="1"/>
      <c r="S114" s="1"/>
      <c r="T114" s="1"/>
      <c r="U114" s="1"/>
      <c r="V114" s="1"/>
      <c r="W114" s="1"/>
      <c r="X114" s="1"/>
      <c r="Y114" s="1"/>
    </row>
    <row r="115" spans="1:25" ht="15" customHeight="1" x14ac:dyDescent="0.25">
      <c r="A115" s="4">
        <f t="shared" si="5"/>
        <v>1</v>
      </c>
      <c r="B115" s="4"/>
      <c r="C115" s="4"/>
      <c r="D115" s="4"/>
      <c r="E115" s="4"/>
      <c r="F115" s="5"/>
      <c r="G115" s="5"/>
      <c r="H115" s="5"/>
      <c r="I115" s="4"/>
      <c r="J115" s="5"/>
      <c r="K115" s="56"/>
      <c r="L115" s="56"/>
      <c r="M115" s="4"/>
      <c r="N115" s="4"/>
      <c r="O115" s="4"/>
      <c r="P115" s="4"/>
      <c r="Q115" s="4"/>
      <c r="R115" s="4"/>
      <c r="S115" s="4"/>
      <c r="T115" s="4"/>
      <c r="U115" s="4"/>
      <c r="V115" s="4"/>
      <c r="W115" s="4"/>
      <c r="X115" s="4"/>
      <c r="Y115" s="4"/>
    </row>
    <row r="116" spans="1:25" ht="15" customHeight="1" x14ac:dyDescent="0.25">
      <c r="A116" s="4">
        <f t="shared" si="5"/>
        <v>1</v>
      </c>
      <c r="B116" s="4"/>
      <c r="C116" s="12" t="s">
        <v>181</v>
      </c>
      <c r="D116" s="4"/>
      <c r="E116" s="4"/>
      <c r="F116" s="5"/>
      <c r="G116" s="5"/>
      <c r="H116" s="5"/>
      <c r="I116" s="4"/>
      <c r="J116" s="5"/>
      <c r="K116" s="56"/>
      <c r="L116" s="56"/>
      <c r="M116" s="4"/>
      <c r="N116" s="4"/>
      <c r="O116" s="4"/>
      <c r="P116" s="4"/>
      <c r="Q116" s="4"/>
      <c r="R116" s="4"/>
      <c r="S116" s="4"/>
      <c r="T116" s="4"/>
      <c r="U116" s="4"/>
      <c r="V116" s="4"/>
      <c r="W116" s="4"/>
      <c r="X116" s="4"/>
      <c r="Y116" s="4"/>
    </row>
    <row r="117" spans="1:25" ht="15" customHeight="1" x14ac:dyDescent="0.25">
      <c r="A117" s="4">
        <f t="shared" si="5"/>
        <v>1</v>
      </c>
      <c r="B117" s="4"/>
      <c r="C117" s="12"/>
      <c r="D117" s="4"/>
      <c r="E117" s="4"/>
      <c r="F117" s="5"/>
      <c r="G117" s="5"/>
      <c r="H117" s="5"/>
      <c r="I117" s="4"/>
      <c r="J117" s="5"/>
      <c r="K117" s="56"/>
      <c r="L117" s="56"/>
      <c r="M117" s="4"/>
      <c r="N117" s="4"/>
      <c r="O117" s="4"/>
      <c r="P117" s="4"/>
      <c r="Q117" s="4"/>
      <c r="R117" s="4"/>
      <c r="S117" s="4"/>
      <c r="T117" s="4"/>
      <c r="U117" s="4"/>
      <c r="V117" s="4"/>
      <c r="W117" s="4"/>
      <c r="X117" s="4"/>
      <c r="Y117" s="4"/>
    </row>
    <row r="118" spans="1:25" ht="15" customHeight="1" x14ac:dyDescent="0.25">
      <c r="A118" s="4">
        <f t="shared" si="5"/>
        <v>1</v>
      </c>
      <c r="B118" s="4"/>
      <c r="C118" s="4"/>
      <c r="D118" s="14" t="s">
        <v>109</v>
      </c>
      <c r="E118" s="4" t="s">
        <v>24</v>
      </c>
      <c r="F118" s="69"/>
      <c r="G118" s="4"/>
      <c r="H118" s="34">
        <f>'Dane sieciowe bloki'!$E$52*'Dane sieciowe bloki'!$E$22</f>
        <v>0</v>
      </c>
      <c r="I118" s="4"/>
      <c r="J118" s="22">
        <f>H118*F118</f>
        <v>0</v>
      </c>
      <c r="K118" s="56"/>
      <c r="L118" s="56"/>
      <c r="M118" s="4"/>
      <c r="N118" s="4"/>
      <c r="O118" s="4"/>
      <c r="P118" s="4"/>
      <c r="Q118" s="4"/>
      <c r="R118" s="4"/>
      <c r="S118" s="4"/>
      <c r="T118" s="4"/>
      <c r="U118" s="4"/>
      <c r="V118" s="4"/>
      <c r="W118" s="4"/>
      <c r="X118" s="4"/>
      <c r="Y118" s="4"/>
    </row>
    <row r="119" spans="1:25" ht="15" customHeight="1" x14ac:dyDescent="0.25">
      <c r="A119" s="4">
        <f t="shared" si="5"/>
        <v>1</v>
      </c>
      <c r="B119" s="4"/>
      <c r="C119" s="4"/>
      <c r="D119" s="4" t="s">
        <v>25</v>
      </c>
      <c r="E119" s="4" t="s">
        <v>24</v>
      </c>
      <c r="F119" s="69"/>
      <c r="G119" s="4"/>
      <c r="H119" s="34">
        <f>'Dane sieciowe bloki'!$E$52*'Dane sieciowe bloki'!$E$22</f>
        <v>0</v>
      </c>
      <c r="I119" s="4"/>
      <c r="J119" s="22">
        <f>H119*F119</f>
        <v>0</v>
      </c>
      <c r="K119" s="56"/>
      <c r="L119" s="56"/>
      <c r="M119" s="4"/>
      <c r="N119" s="4"/>
      <c r="O119" s="4"/>
      <c r="P119" s="4"/>
      <c r="Q119" s="4"/>
      <c r="R119" s="4"/>
      <c r="S119" s="4"/>
      <c r="T119" s="4"/>
      <c r="U119" s="4"/>
      <c r="V119" s="4"/>
      <c r="W119" s="4"/>
      <c r="X119" s="4"/>
      <c r="Y119" s="4"/>
    </row>
    <row r="120" spans="1:25" ht="15" customHeight="1" x14ac:dyDescent="0.25">
      <c r="A120" s="4">
        <f t="shared" si="5"/>
        <v>1</v>
      </c>
      <c r="B120" s="4"/>
      <c r="C120" s="4"/>
      <c r="D120" s="4" t="s">
        <v>31</v>
      </c>
      <c r="E120" s="4" t="s">
        <v>24</v>
      </c>
      <c r="F120" s="69"/>
      <c r="G120" s="4"/>
      <c r="H120" s="34">
        <f>H119</f>
        <v>0</v>
      </c>
      <c r="I120" s="4"/>
      <c r="J120" s="22">
        <f>H120*F120</f>
        <v>0</v>
      </c>
      <c r="K120" s="56"/>
      <c r="L120" s="56"/>
      <c r="M120" s="4"/>
      <c r="N120" s="4"/>
      <c r="O120" s="4"/>
      <c r="P120" s="4"/>
      <c r="Q120" s="4"/>
      <c r="R120" s="4"/>
      <c r="S120" s="4"/>
      <c r="T120" s="4"/>
      <c r="U120" s="4"/>
      <c r="V120" s="4"/>
      <c r="W120" s="4"/>
      <c r="X120" s="4"/>
      <c r="Y120" s="4"/>
    </row>
    <row r="121" spans="1:25" ht="15" customHeight="1" x14ac:dyDescent="0.25">
      <c r="A121" s="4">
        <f t="shared" si="5"/>
        <v>1</v>
      </c>
      <c r="B121" s="4"/>
      <c r="C121" s="4"/>
      <c r="D121" s="4"/>
      <c r="E121" s="4"/>
      <c r="F121" s="5"/>
      <c r="G121" s="5"/>
      <c r="H121" s="5"/>
      <c r="I121" s="4"/>
      <c r="J121" s="5"/>
      <c r="K121" s="56"/>
      <c r="L121" s="56"/>
      <c r="M121" s="4"/>
      <c r="N121" s="4"/>
      <c r="O121" s="4"/>
      <c r="P121" s="4"/>
      <c r="Q121" s="4"/>
      <c r="R121" s="4"/>
      <c r="S121" s="4"/>
      <c r="T121" s="4"/>
      <c r="U121" s="4"/>
      <c r="V121" s="4"/>
      <c r="W121" s="4"/>
      <c r="X121" s="4"/>
      <c r="Y121" s="4"/>
    </row>
    <row r="122" spans="1:25" ht="15" customHeight="1" x14ac:dyDescent="0.25">
      <c r="A122" s="4">
        <f t="shared" si="5"/>
        <v>1</v>
      </c>
      <c r="B122" s="4"/>
      <c r="C122" s="4"/>
      <c r="D122" s="4" t="s">
        <v>45</v>
      </c>
      <c r="E122" s="4" t="s">
        <v>24</v>
      </c>
      <c r="F122" s="69"/>
      <c r="G122" s="4"/>
      <c r="H122" s="34">
        <f>H118</f>
        <v>0</v>
      </c>
      <c r="I122" s="4"/>
      <c r="J122" s="22">
        <f>H122*F122</f>
        <v>0</v>
      </c>
      <c r="K122" s="56"/>
      <c r="L122" s="56"/>
      <c r="M122" s="4"/>
      <c r="N122" s="4"/>
      <c r="O122" s="4"/>
      <c r="P122" s="4"/>
      <c r="Q122" s="4"/>
      <c r="R122" s="4"/>
      <c r="S122" s="4"/>
      <c r="T122" s="4"/>
      <c r="U122" s="4"/>
      <c r="V122" s="4"/>
      <c r="W122" s="4"/>
      <c r="X122" s="4"/>
      <c r="Y122" s="4"/>
    </row>
    <row r="123" spans="1:25" ht="15" customHeight="1" x14ac:dyDescent="0.25">
      <c r="A123" s="4">
        <f t="shared" si="5"/>
        <v>1</v>
      </c>
      <c r="B123" s="4"/>
      <c r="C123" s="4"/>
      <c r="D123" s="4" t="s">
        <v>51</v>
      </c>
      <c r="E123" s="4" t="s">
        <v>24</v>
      </c>
      <c r="F123" s="69"/>
      <c r="G123" s="4"/>
      <c r="H123" s="34">
        <f>H119</f>
        <v>0</v>
      </c>
      <c r="I123" s="4"/>
      <c r="J123" s="22">
        <f>H123*F123</f>
        <v>0</v>
      </c>
      <c r="K123" s="56"/>
      <c r="L123" s="56"/>
      <c r="M123" s="4"/>
      <c r="N123" s="4"/>
      <c r="O123" s="4"/>
      <c r="P123" s="4"/>
      <c r="Q123" s="4"/>
      <c r="R123" s="4"/>
      <c r="S123" s="4"/>
      <c r="T123" s="4"/>
      <c r="U123" s="4"/>
      <c r="V123" s="4"/>
      <c r="W123" s="4"/>
      <c r="X123" s="4"/>
      <c r="Y123" s="4"/>
    </row>
    <row r="124" spans="1:25" ht="15" customHeight="1" x14ac:dyDescent="0.25">
      <c r="A124" s="4">
        <f t="shared" si="5"/>
        <v>1</v>
      </c>
      <c r="B124" s="4"/>
      <c r="C124" s="4"/>
      <c r="D124" s="4"/>
      <c r="E124" s="4"/>
      <c r="F124" s="4"/>
      <c r="G124" s="5"/>
      <c r="H124" s="4"/>
      <c r="I124" s="4"/>
      <c r="J124" s="4"/>
      <c r="K124" s="30"/>
      <c r="L124" s="30"/>
      <c r="M124" s="4"/>
      <c r="N124" s="4"/>
      <c r="O124" s="4"/>
      <c r="P124" s="4"/>
      <c r="Q124" s="4"/>
      <c r="R124" s="4"/>
      <c r="S124" s="4"/>
      <c r="T124" s="4"/>
      <c r="U124" s="4"/>
      <c r="V124" s="4"/>
      <c r="W124" s="4"/>
      <c r="X124" s="4"/>
      <c r="Y124" s="4"/>
    </row>
    <row r="125" spans="1:25" ht="15" customHeight="1" x14ac:dyDescent="0.25">
      <c r="A125" s="4">
        <f t="shared" si="5"/>
        <v>1</v>
      </c>
      <c r="B125" s="4"/>
      <c r="C125" s="12" t="s">
        <v>27</v>
      </c>
      <c r="D125" s="4"/>
      <c r="E125" s="4"/>
      <c r="F125" s="5"/>
      <c r="G125" s="5"/>
      <c r="H125" s="5"/>
      <c r="I125" s="4"/>
      <c r="J125" s="5"/>
      <c r="K125" s="56"/>
      <c r="L125" s="56"/>
      <c r="M125" s="4"/>
      <c r="N125" s="4"/>
      <c r="O125" s="4"/>
      <c r="P125" s="4"/>
      <c r="Q125" s="4"/>
      <c r="R125" s="4"/>
      <c r="S125" s="4"/>
      <c r="T125" s="4"/>
      <c r="U125" s="4"/>
      <c r="V125" s="4"/>
      <c r="W125" s="4"/>
      <c r="X125" s="4"/>
      <c r="Y125" s="4"/>
    </row>
    <row r="126" spans="1:25" ht="15" customHeight="1" x14ac:dyDescent="0.25">
      <c r="A126" s="4">
        <f t="shared" si="5"/>
        <v>1</v>
      </c>
      <c r="B126" s="4"/>
      <c r="C126" s="4"/>
      <c r="D126" s="4"/>
      <c r="E126" s="4"/>
      <c r="F126" s="5"/>
      <c r="G126" s="5"/>
      <c r="H126" s="5"/>
      <c r="I126" s="4"/>
      <c r="J126" s="5"/>
      <c r="K126" s="56"/>
      <c r="L126" s="56"/>
      <c r="M126" s="4"/>
      <c r="N126" s="4"/>
      <c r="O126" s="4"/>
      <c r="P126" s="4"/>
      <c r="Q126" s="4"/>
      <c r="R126" s="4"/>
      <c r="S126" s="4"/>
      <c r="T126" s="4"/>
      <c r="U126" s="4"/>
      <c r="V126" s="4"/>
      <c r="W126" s="4"/>
      <c r="X126" s="4"/>
      <c r="Y126" s="4"/>
    </row>
    <row r="127" spans="1:25" ht="15" customHeight="1" x14ac:dyDescent="0.25">
      <c r="A127" s="4">
        <f t="shared" si="5"/>
        <v>1</v>
      </c>
      <c r="B127" s="4"/>
      <c r="C127" s="4"/>
      <c r="D127" s="4" t="s">
        <v>44</v>
      </c>
      <c r="E127" s="4" t="s">
        <v>4</v>
      </c>
      <c r="F127" s="69"/>
      <c r="G127" s="4"/>
      <c r="H127" s="34">
        <f>'Dane sieciowe bloki'!$E$153</f>
        <v>0</v>
      </c>
      <c r="I127" s="4"/>
      <c r="J127" s="22">
        <f>H127*F127</f>
        <v>0</v>
      </c>
      <c r="K127" s="56"/>
      <c r="L127" s="56"/>
      <c r="M127" s="4"/>
      <c r="N127" s="4"/>
      <c r="O127" s="4"/>
      <c r="P127" s="4"/>
      <c r="Q127" s="4"/>
      <c r="R127" s="4"/>
      <c r="S127" s="4"/>
      <c r="T127" s="4"/>
      <c r="U127" s="4"/>
      <c r="V127" s="4"/>
      <c r="W127" s="4"/>
      <c r="X127" s="4"/>
      <c r="Y127" s="4"/>
    </row>
    <row r="128" spans="1:25" ht="15" customHeight="1" x14ac:dyDescent="0.25">
      <c r="A128" s="4">
        <f t="shared" si="5"/>
        <v>1</v>
      </c>
      <c r="B128" s="4"/>
      <c r="C128" s="4"/>
      <c r="D128" s="14" t="s">
        <v>29</v>
      </c>
      <c r="E128" s="4" t="s">
        <v>4</v>
      </c>
      <c r="F128" s="69"/>
      <c r="G128" s="4"/>
      <c r="H128" s="34">
        <f>H127</f>
        <v>0</v>
      </c>
      <c r="I128" s="4"/>
      <c r="J128" s="22">
        <f>H128*F128</f>
        <v>0</v>
      </c>
      <c r="K128" s="56"/>
      <c r="L128" s="56"/>
      <c r="M128" s="4"/>
      <c r="N128" s="4"/>
      <c r="O128" s="4"/>
      <c r="P128" s="4"/>
      <c r="Q128" s="4"/>
      <c r="R128" s="4"/>
      <c r="S128" s="4"/>
      <c r="T128" s="4"/>
      <c r="U128" s="4"/>
      <c r="V128" s="4"/>
      <c r="W128" s="4"/>
      <c r="X128" s="4"/>
      <c r="Y128" s="4"/>
    </row>
    <row r="129" spans="1:25" ht="15" customHeight="1" x14ac:dyDescent="0.25">
      <c r="A129" s="4">
        <f t="shared" si="5"/>
        <v>1</v>
      </c>
      <c r="B129" s="4"/>
      <c r="C129" s="4"/>
      <c r="D129" s="4" t="s">
        <v>46</v>
      </c>
      <c r="E129" s="4" t="s">
        <v>24</v>
      </c>
      <c r="F129" s="69"/>
      <c r="G129" s="4"/>
      <c r="H129" s="34">
        <f>H118</f>
        <v>0</v>
      </c>
      <c r="I129" s="4"/>
      <c r="J129" s="22">
        <f>H129*F129</f>
        <v>0</v>
      </c>
      <c r="K129" s="56"/>
      <c r="L129" s="56"/>
      <c r="M129" s="4"/>
      <c r="N129" s="4"/>
      <c r="O129" s="4"/>
      <c r="P129" s="4"/>
      <c r="Q129" s="4"/>
      <c r="R129" s="4"/>
      <c r="S129" s="4"/>
      <c r="T129" s="4"/>
      <c r="U129" s="4"/>
      <c r="V129" s="4"/>
      <c r="W129" s="4"/>
      <c r="X129" s="4"/>
      <c r="Y129" s="4"/>
    </row>
    <row r="130" spans="1:25" ht="15" customHeight="1" x14ac:dyDescent="0.25">
      <c r="A130" s="4">
        <f t="shared" si="5"/>
        <v>1</v>
      </c>
      <c r="B130" s="4"/>
      <c r="C130" s="4"/>
      <c r="D130" s="14"/>
      <c r="E130" s="4"/>
      <c r="F130" s="5"/>
      <c r="G130" s="5"/>
      <c r="H130" s="5"/>
      <c r="I130" s="4"/>
      <c r="J130" s="5"/>
      <c r="K130" s="56"/>
      <c r="L130" s="56"/>
      <c r="M130" s="4"/>
      <c r="N130" s="4"/>
      <c r="O130" s="4"/>
      <c r="P130" s="4"/>
      <c r="Q130" s="4"/>
      <c r="R130" s="4"/>
      <c r="S130" s="4"/>
      <c r="T130" s="4"/>
      <c r="U130" s="4"/>
      <c r="V130" s="4"/>
      <c r="W130" s="4"/>
      <c r="X130" s="4"/>
      <c r="Y130" s="4"/>
    </row>
    <row r="131" spans="1:25" ht="15" customHeight="1" x14ac:dyDescent="0.25">
      <c r="A131" s="4">
        <f t="shared" si="5"/>
        <v>1</v>
      </c>
      <c r="B131" s="4"/>
      <c r="C131" s="12" t="s">
        <v>28</v>
      </c>
      <c r="D131" s="4"/>
      <c r="E131" s="4"/>
      <c r="F131" s="5"/>
      <c r="G131" s="5"/>
      <c r="H131" s="5"/>
      <c r="I131" s="4"/>
      <c r="J131" s="5"/>
      <c r="K131" s="56"/>
      <c r="L131" s="56"/>
      <c r="M131" s="4"/>
      <c r="N131" s="4"/>
      <c r="O131" s="4"/>
      <c r="P131" s="4"/>
      <c r="Q131" s="4"/>
      <c r="R131" s="4"/>
      <c r="S131" s="4"/>
      <c r="T131" s="4"/>
      <c r="U131" s="4"/>
      <c r="V131" s="4"/>
      <c r="W131" s="4"/>
      <c r="X131" s="4"/>
      <c r="Y131" s="4"/>
    </row>
    <row r="132" spans="1:25" ht="15" customHeight="1" x14ac:dyDescent="0.25">
      <c r="A132" s="4">
        <f t="shared" si="5"/>
        <v>1</v>
      </c>
      <c r="B132" s="4"/>
      <c r="C132" s="12"/>
      <c r="D132" s="4"/>
      <c r="E132" s="4"/>
      <c r="F132" s="5"/>
      <c r="G132" s="5"/>
      <c r="H132" s="5"/>
      <c r="I132" s="4"/>
      <c r="J132" s="5"/>
      <c r="K132" s="56"/>
      <c r="L132" s="56"/>
      <c r="M132" s="4"/>
      <c r="N132" s="4"/>
      <c r="O132" s="4"/>
      <c r="P132" s="4"/>
      <c r="Q132" s="4"/>
      <c r="R132" s="4"/>
      <c r="S132" s="4"/>
      <c r="T132" s="4"/>
      <c r="U132" s="4"/>
      <c r="V132" s="4"/>
      <c r="W132" s="4"/>
      <c r="X132" s="4"/>
      <c r="Y132" s="4"/>
    </row>
    <row r="133" spans="1:25" ht="15" customHeight="1" x14ac:dyDescent="0.25">
      <c r="A133" s="4">
        <f t="shared" si="5"/>
        <v>1</v>
      </c>
      <c r="B133" s="4"/>
      <c r="C133" s="4"/>
      <c r="D133" s="4" t="s">
        <v>48</v>
      </c>
      <c r="E133" s="4" t="s">
        <v>4</v>
      </c>
      <c r="F133" s="69"/>
      <c r="G133" s="4"/>
      <c r="H133" s="34">
        <f>'Dane sieciowe bloki'!E154</f>
        <v>0</v>
      </c>
      <c r="I133" s="4"/>
      <c r="J133" s="22">
        <f>H133*F133</f>
        <v>0</v>
      </c>
      <c r="K133" s="56"/>
      <c r="L133" s="56"/>
      <c r="M133" s="4"/>
      <c r="N133" s="4"/>
      <c r="O133" s="4"/>
      <c r="P133" s="4"/>
      <c r="Q133" s="4"/>
      <c r="R133" s="4"/>
      <c r="S133" s="4"/>
      <c r="T133" s="4"/>
      <c r="U133" s="4"/>
      <c r="V133" s="4"/>
      <c r="W133" s="4"/>
      <c r="X133" s="4"/>
      <c r="Y133" s="4"/>
    </row>
    <row r="134" spans="1:25" ht="15" customHeight="1" x14ac:dyDescent="0.25">
      <c r="A134" s="4">
        <f t="shared" si="5"/>
        <v>1</v>
      </c>
      <c r="B134" s="4"/>
      <c r="C134" s="4"/>
      <c r="D134" s="14" t="s">
        <v>29</v>
      </c>
      <c r="E134" s="4" t="s">
        <v>4</v>
      </c>
      <c r="F134" s="69"/>
      <c r="G134" s="4"/>
      <c r="H134" s="34">
        <f>H133</f>
        <v>0</v>
      </c>
      <c r="I134" s="4"/>
      <c r="J134" s="22">
        <f>H134*F134</f>
        <v>0</v>
      </c>
      <c r="K134" s="56"/>
      <c r="L134" s="56"/>
      <c r="M134" s="4"/>
      <c r="N134" s="4"/>
      <c r="O134" s="4"/>
      <c r="P134" s="4"/>
      <c r="Q134" s="4"/>
      <c r="R134" s="4"/>
      <c r="S134" s="4"/>
      <c r="T134" s="4"/>
      <c r="U134" s="4"/>
      <c r="V134" s="4"/>
      <c r="W134" s="4"/>
      <c r="X134" s="4"/>
      <c r="Y134" s="4"/>
    </row>
    <row r="135" spans="1:25" ht="15" customHeight="1" x14ac:dyDescent="0.25">
      <c r="A135" s="4">
        <f t="shared" si="5"/>
        <v>1</v>
      </c>
      <c r="B135" s="4"/>
      <c r="C135" s="4"/>
      <c r="D135" s="4"/>
      <c r="E135" s="4"/>
      <c r="F135" s="4"/>
      <c r="G135" s="4"/>
      <c r="H135" s="4"/>
      <c r="I135" s="4"/>
      <c r="J135" s="4"/>
      <c r="K135" s="30"/>
      <c r="L135" s="30"/>
      <c r="M135" s="4"/>
      <c r="N135" s="4"/>
      <c r="O135" s="4"/>
      <c r="P135" s="4"/>
      <c r="Q135" s="4"/>
      <c r="R135" s="4"/>
      <c r="S135" s="4"/>
      <c r="T135" s="4"/>
      <c r="U135" s="4"/>
      <c r="V135" s="4"/>
      <c r="W135" s="4"/>
      <c r="X135" s="4"/>
      <c r="Y135" s="4"/>
    </row>
    <row r="136" spans="1:25" ht="15" customHeight="1" x14ac:dyDescent="0.25">
      <c r="A136" s="4">
        <f t="shared" si="5"/>
        <v>1</v>
      </c>
      <c r="B136" s="4"/>
      <c r="C136" s="12" t="s">
        <v>50</v>
      </c>
      <c r="D136" s="4"/>
      <c r="E136" s="4"/>
      <c r="F136" s="4"/>
      <c r="G136" s="4"/>
      <c r="H136" s="4"/>
      <c r="I136" s="4"/>
      <c r="J136" s="4"/>
      <c r="K136" s="30"/>
      <c r="L136" s="30"/>
      <c r="M136" s="4"/>
      <c r="N136" s="20"/>
      <c r="O136" s="4"/>
      <c r="P136" s="4"/>
      <c r="Q136" s="4"/>
      <c r="R136" s="4"/>
      <c r="S136" s="4"/>
      <c r="T136" s="4"/>
      <c r="U136" s="4"/>
      <c r="V136" s="4"/>
      <c r="W136" s="4"/>
      <c r="X136" s="4"/>
      <c r="Y136" s="4"/>
    </row>
    <row r="137" spans="1:25" ht="15" customHeight="1" x14ac:dyDescent="0.25">
      <c r="A137" s="4">
        <f t="shared" si="5"/>
        <v>1</v>
      </c>
      <c r="B137" s="4"/>
      <c r="C137" s="12"/>
      <c r="D137" s="4" t="s">
        <v>50</v>
      </c>
      <c r="E137" s="4" t="s">
        <v>24</v>
      </c>
      <c r="F137" s="69"/>
      <c r="G137" s="4"/>
      <c r="H137" s="34">
        <f>'Dane sieciowe bloki'!E160</f>
        <v>0</v>
      </c>
      <c r="I137" s="4"/>
      <c r="J137" s="22">
        <f>H137*F137</f>
        <v>0</v>
      </c>
      <c r="K137" s="56"/>
      <c r="L137" s="56"/>
      <c r="M137" s="4"/>
      <c r="N137" s="4"/>
      <c r="O137" s="4"/>
      <c r="P137" s="4"/>
      <c r="Q137" s="4"/>
      <c r="R137" s="4"/>
      <c r="S137" s="4"/>
      <c r="T137" s="4"/>
      <c r="U137" s="4"/>
      <c r="V137" s="4"/>
      <c r="W137" s="4"/>
      <c r="X137" s="4"/>
      <c r="Y137" s="4"/>
    </row>
    <row r="138" spans="1:25" ht="15" customHeight="1" x14ac:dyDescent="0.25">
      <c r="A138" s="4">
        <f t="shared" si="5"/>
        <v>1</v>
      </c>
      <c r="B138" s="4"/>
      <c r="C138" s="4"/>
      <c r="D138" s="4" t="s">
        <v>116</v>
      </c>
      <c r="E138" s="4" t="s">
        <v>24</v>
      </c>
      <c r="F138" s="69"/>
      <c r="G138" s="4"/>
      <c r="H138" s="34">
        <f>H137</f>
        <v>0</v>
      </c>
      <c r="I138" s="4"/>
      <c r="J138" s="22">
        <f>H138*F138</f>
        <v>0</v>
      </c>
      <c r="K138" s="56"/>
      <c r="L138" s="56"/>
      <c r="M138" s="4"/>
      <c r="N138" s="4"/>
      <c r="O138" s="4"/>
      <c r="P138" s="4"/>
      <c r="Q138" s="4"/>
      <c r="R138" s="4"/>
      <c r="S138" s="4"/>
      <c r="T138" s="4"/>
      <c r="U138" s="4"/>
      <c r="V138" s="4"/>
      <c r="W138" s="4"/>
      <c r="X138" s="4"/>
      <c r="Y138" s="4"/>
    </row>
    <row r="139" spans="1:25" ht="15" customHeight="1" x14ac:dyDescent="0.25">
      <c r="A139" s="4">
        <f t="shared" si="5"/>
        <v>1</v>
      </c>
      <c r="B139" s="4"/>
      <c r="C139" s="4"/>
      <c r="D139" s="4"/>
      <c r="E139" s="4"/>
      <c r="F139" s="4"/>
      <c r="G139" s="4"/>
      <c r="H139" s="4"/>
      <c r="I139" s="4"/>
      <c r="J139" s="4"/>
      <c r="K139" s="30"/>
      <c r="L139" s="30"/>
      <c r="M139" s="4"/>
      <c r="N139" s="4"/>
      <c r="O139" s="4"/>
      <c r="P139" s="4"/>
      <c r="Q139" s="4"/>
      <c r="R139" s="4"/>
      <c r="S139" s="4"/>
      <c r="T139" s="4"/>
      <c r="U139" s="4"/>
      <c r="V139" s="4"/>
      <c r="W139" s="4"/>
      <c r="X139" s="4"/>
      <c r="Y139" s="4"/>
    </row>
    <row r="140" spans="1:25" ht="15" customHeight="1" x14ac:dyDescent="0.25">
      <c r="A140" s="4">
        <f t="shared" si="5"/>
        <v>1</v>
      </c>
      <c r="B140" s="4"/>
      <c r="C140" s="4"/>
      <c r="D140" s="4" t="s">
        <v>45</v>
      </c>
      <c r="E140" s="4" t="s">
        <v>24</v>
      </c>
      <c r="F140" s="69"/>
      <c r="G140" s="4"/>
      <c r="H140" s="34">
        <f>H118+H137</f>
        <v>0</v>
      </c>
      <c r="I140" s="4"/>
      <c r="J140" s="22">
        <f>H140*F140</f>
        <v>0</v>
      </c>
      <c r="K140" s="56"/>
      <c r="L140" s="56"/>
      <c r="M140" s="4"/>
      <c r="N140" s="4"/>
      <c r="O140" s="4"/>
      <c r="P140" s="4"/>
      <c r="Q140" s="4"/>
      <c r="R140" s="4"/>
      <c r="S140" s="4"/>
      <c r="T140" s="4"/>
      <c r="U140" s="4"/>
      <c r="V140" s="4"/>
      <c r="W140" s="4"/>
      <c r="X140" s="4"/>
      <c r="Y140" s="4"/>
    </row>
    <row r="141" spans="1:25" ht="15" customHeight="1" x14ac:dyDescent="0.25">
      <c r="A141" s="4">
        <f t="shared" si="5"/>
        <v>1</v>
      </c>
      <c r="B141" s="4"/>
      <c r="C141" s="4"/>
      <c r="D141" s="4"/>
      <c r="E141" s="4"/>
      <c r="F141" s="4"/>
      <c r="G141" s="4"/>
      <c r="H141" s="4"/>
      <c r="I141" s="4"/>
      <c r="J141" s="4"/>
      <c r="K141" s="30"/>
      <c r="L141" s="30"/>
      <c r="M141" s="4"/>
      <c r="N141" s="4"/>
      <c r="O141" s="4"/>
      <c r="P141" s="4"/>
      <c r="Q141" s="4"/>
      <c r="R141" s="4"/>
      <c r="S141" s="4"/>
      <c r="T141" s="4"/>
      <c r="U141" s="4"/>
      <c r="V141" s="4"/>
      <c r="W141" s="4"/>
      <c r="X141" s="4"/>
      <c r="Y141" s="4"/>
    </row>
    <row r="142" spans="1:25" ht="15" customHeight="1" x14ac:dyDescent="0.25">
      <c r="A142" s="4">
        <f t="shared" si="5"/>
        <v>1</v>
      </c>
      <c r="B142" s="4"/>
      <c r="C142" s="12" t="s">
        <v>42</v>
      </c>
      <c r="D142" s="14"/>
      <c r="E142" s="4"/>
      <c r="F142" s="4"/>
      <c r="G142" s="4"/>
      <c r="H142" s="4"/>
      <c r="I142" s="4"/>
      <c r="J142" s="4"/>
      <c r="K142" s="30"/>
      <c r="L142" s="30"/>
      <c r="M142" s="4"/>
      <c r="N142" s="4"/>
      <c r="O142" s="4"/>
      <c r="P142" s="4"/>
      <c r="Q142" s="4"/>
      <c r="R142" s="4"/>
      <c r="S142" s="4"/>
      <c r="T142" s="4"/>
      <c r="U142" s="4"/>
      <c r="V142" s="4"/>
      <c r="W142" s="4"/>
      <c r="X142" s="4"/>
      <c r="Y142" s="4"/>
    </row>
    <row r="143" spans="1:25" ht="15" customHeight="1" x14ac:dyDescent="0.25">
      <c r="A143" s="4">
        <f t="shared" si="5"/>
        <v>1</v>
      </c>
      <c r="B143" s="4"/>
      <c r="C143" s="12"/>
      <c r="D143" s="4" t="s">
        <v>49</v>
      </c>
      <c r="E143" s="4" t="s">
        <v>24</v>
      </c>
      <c r="F143" s="69"/>
      <c r="G143" s="4"/>
      <c r="H143" s="34">
        <f>IFERROR(ROUNDUP('Dane sieciowe bloki'!E158/24,0)*'Dane sieciowe bloki'!$E$161,0)</f>
        <v>0</v>
      </c>
      <c r="I143" s="4"/>
      <c r="J143" s="22">
        <f>H143*F143</f>
        <v>0</v>
      </c>
      <c r="K143" s="56"/>
      <c r="L143" s="56"/>
      <c r="M143" s="4"/>
      <c r="N143" s="4"/>
      <c r="O143" s="4"/>
      <c r="P143" s="4"/>
      <c r="Q143" s="4"/>
      <c r="R143" s="4"/>
      <c r="S143" s="4"/>
      <c r="T143" s="4"/>
      <c r="U143" s="4"/>
      <c r="V143" s="4"/>
      <c r="W143" s="4"/>
      <c r="X143" s="4"/>
      <c r="Y143" s="4"/>
    </row>
    <row r="144" spans="1:25" ht="15" customHeight="1" x14ac:dyDescent="0.25">
      <c r="A144" s="4">
        <f t="shared" si="5"/>
        <v>1</v>
      </c>
      <c r="B144" s="4"/>
      <c r="C144" s="4"/>
      <c r="D144" s="4" t="s">
        <v>182</v>
      </c>
      <c r="E144" s="4" t="s">
        <v>24</v>
      </c>
      <c r="F144" s="69"/>
      <c r="G144" s="4"/>
      <c r="H144" s="34">
        <f>H143</f>
        <v>0</v>
      </c>
      <c r="I144" s="4"/>
      <c r="J144" s="22">
        <f>H144*F144</f>
        <v>0</v>
      </c>
      <c r="K144" s="56"/>
      <c r="L144" s="56"/>
      <c r="M144" s="4"/>
      <c r="N144" s="4"/>
      <c r="O144" s="4"/>
      <c r="P144" s="4"/>
      <c r="Q144" s="4"/>
      <c r="R144" s="4"/>
      <c r="S144" s="4"/>
      <c r="T144" s="4"/>
      <c r="U144" s="4"/>
      <c r="V144" s="4"/>
      <c r="W144" s="4"/>
      <c r="X144" s="4"/>
      <c r="Y144" s="4"/>
    </row>
    <row r="145" spans="1:25" ht="15" customHeight="1" x14ac:dyDescent="0.25">
      <c r="A145" s="4">
        <f t="shared" si="5"/>
        <v>1</v>
      </c>
      <c r="B145" s="4"/>
      <c r="C145" s="4"/>
      <c r="D145" s="4"/>
      <c r="E145" s="4"/>
      <c r="F145" s="4"/>
      <c r="G145" s="4"/>
      <c r="H145" s="4"/>
      <c r="I145" s="4"/>
      <c r="J145" s="4"/>
      <c r="K145" s="30"/>
      <c r="L145" s="30"/>
      <c r="M145" s="4"/>
      <c r="N145" s="4"/>
      <c r="O145" s="4"/>
      <c r="P145" s="4"/>
      <c r="Q145" s="4"/>
      <c r="R145" s="4"/>
      <c r="S145" s="4"/>
      <c r="T145" s="4"/>
      <c r="U145" s="4"/>
      <c r="V145" s="4"/>
      <c r="W145" s="4"/>
      <c r="X145" s="4"/>
      <c r="Y145" s="4"/>
    </row>
    <row r="146" spans="1:25" s="4" customFormat="1" ht="15" customHeight="1" x14ac:dyDescent="0.2">
      <c r="A146" s="1">
        <f t="shared" ref="A146:A177" si="6">1-ktb_UTP_ETH</f>
        <v>1</v>
      </c>
      <c r="B146" s="1"/>
      <c r="C146" s="2" t="s">
        <v>52</v>
      </c>
      <c r="D146" s="2"/>
      <c r="E146" s="1"/>
      <c r="F146" s="13"/>
      <c r="G146" s="1"/>
      <c r="H146" s="13"/>
      <c r="I146" s="1"/>
      <c r="J146" s="13"/>
      <c r="K146" s="57"/>
      <c r="L146" s="57"/>
      <c r="M146" s="1"/>
      <c r="N146" s="1"/>
      <c r="O146" s="1"/>
      <c r="P146" s="1"/>
      <c r="Q146" s="1"/>
      <c r="R146" s="1"/>
      <c r="S146" s="1"/>
      <c r="T146" s="1"/>
      <c r="U146" s="1"/>
      <c r="V146" s="1"/>
      <c r="W146" s="1"/>
      <c r="X146" s="1"/>
      <c r="Y146" s="1"/>
    </row>
    <row r="147" spans="1:25" ht="15" customHeight="1" x14ac:dyDescent="0.25">
      <c r="A147" s="4">
        <f t="shared" si="6"/>
        <v>1</v>
      </c>
      <c r="B147" s="4"/>
      <c r="C147" s="4"/>
      <c r="D147" s="4"/>
      <c r="E147" s="4"/>
      <c r="F147" s="5"/>
      <c r="G147" s="5"/>
      <c r="H147" s="5"/>
      <c r="I147" s="4"/>
      <c r="J147" s="5"/>
      <c r="K147" s="56"/>
      <c r="L147" s="56"/>
      <c r="M147" s="4"/>
      <c r="N147" s="4"/>
      <c r="O147" s="4"/>
      <c r="P147" s="4"/>
      <c r="Q147" s="4"/>
      <c r="R147" s="4"/>
      <c r="S147" s="4"/>
      <c r="T147" s="4"/>
      <c r="U147" s="4"/>
      <c r="V147" s="4"/>
      <c r="W147" s="4"/>
      <c r="X147" s="4"/>
      <c r="Y147" s="4"/>
    </row>
    <row r="148" spans="1:25" ht="15" customHeight="1" x14ac:dyDescent="0.25">
      <c r="A148" s="4">
        <f t="shared" si="6"/>
        <v>1</v>
      </c>
      <c r="B148" s="4"/>
      <c r="C148" s="12" t="s">
        <v>181</v>
      </c>
      <c r="D148" s="4"/>
      <c r="E148" s="4"/>
      <c r="F148" s="5"/>
      <c r="G148" s="5"/>
      <c r="H148" s="5"/>
      <c r="I148" s="4"/>
      <c r="J148" s="5"/>
      <c r="K148" s="56"/>
      <c r="L148" s="56"/>
      <c r="M148" s="4"/>
      <c r="N148" s="4"/>
      <c r="O148" s="4"/>
      <c r="P148" s="4"/>
      <c r="Q148" s="4"/>
      <c r="R148" s="4"/>
      <c r="S148" s="4"/>
      <c r="T148" s="4"/>
      <c r="U148" s="4"/>
      <c r="V148" s="4"/>
      <c r="W148" s="4"/>
      <c r="X148" s="4"/>
      <c r="Y148" s="4"/>
    </row>
    <row r="149" spans="1:25" ht="15" customHeight="1" x14ac:dyDescent="0.25">
      <c r="A149" s="4"/>
      <c r="B149" s="4"/>
      <c r="C149" s="12"/>
      <c r="D149" s="4"/>
      <c r="E149" s="4"/>
      <c r="F149" s="5"/>
      <c r="G149" s="5"/>
      <c r="H149" s="5"/>
      <c r="I149" s="4"/>
      <c r="J149" s="5"/>
      <c r="K149" s="56"/>
      <c r="L149" s="56"/>
      <c r="M149" s="4"/>
      <c r="N149" s="4"/>
      <c r="O149" s="4"/>
      <c r="P149" s="4"/>
      <c r="Q149" s="4"/>
      <c r="R149" s="4"/>
      <c r="S149" s="4"/>
      <c r="T149" s="4"/>
      <c r="U149" s="4"/>
      <c r="V149" s="4"/>
      <c r="W149" s="4"/>
      <c r="X149" s="4"/>
      <c r="Y149" s="4"/>
    </row>
    <row r="150" spans="1:25" ht="15" customHeight="1" x14ac:dyDescent="0.25">
      <c r="A150" s="4">
        <f t="shared" si="6"/>
        <v>1</v>
      </c>
      <c r="B150" s="4"/>
      <c r="C150" s="4"/>
      <c r="D150" s="14" t="s">
        <v>109</v>
      </c>
      <c r="E150" s="4" t="s">
        <v>24</v>
      </c>
      <c r="F150" s="69"/>
      <c r="G150" s="4"/>
      <c r="H150" s="34">
        <f>'Dane sieciowe bloki'!$E$52*'Dane sieciowe bloki'!$E$24</f>
        <v>0</v>
      </c>
      <c r="I150" s="4"/>
      <c r="J150" s="22">
        <f>H150*F150</f>
        <v>0</v>
      </c>
      <c r="K150" s="56"/>
      <c r="L150" s="56"/>
      <c r="M150" s="4"/>
      <c r="N150" s="4"/>
      <c r="O150" s="4"/>
      <c r="P150" s="4"/>
      <c r="Q150" s="4"/>
      <c r="R150" s="4"/>
      <c r="S150" s="4"/>
      <c r="T150" s="4"/>
      <c r="U150" s="4"/>
      <c r="V150" s="4"/>
      <c r="W150" s="4"/>
      <c r="X150" s="4"/>
      <c r="Y150" s="4"/>
    </row>
    <row r="151" spans="1:25" ht="15" customHeight="1" x14ac:dyDescent="0.25">
      <c r="A151" s="4">
        <f t="shared" si="6"/>
        <v>1</v>
      </c>
      <c r="B151" s="4"/>
      <c r="C151" s="4"/>
      <c r="D151" s="4" t="s">
        <v>25</v>
      </c>
      <c r="E151" s="4" t="s">
        <v>24</v>
      </c>
      <c r="F151" s="69"/>
      <c r="G151" s="4"/>
      <c r="H151" s="34">
        <f>H150</f>
        <v>0</v>
      </c>
      <c r="I151" s="4"/>
      <c r="J151" s="22">
        <f>H151*F151</f>
        <v>0</v>
      </c>
      <c r="K151" s="56"/>
      <c r="L151" s="56"/>
      <c r="M151" s="4"/>
      <c r="N151" s="4"/>
      <c r="O151" s="4"/>
      <c r="P151" s="4"/>
      <c r="Q151" s="4"/>
      <c r="R151" s="4"/>
      <c r="S151" s="4"/>
      <c r="T151" s="4"/>
      <c r="U151" s="4"/>
      <c r="V151" s="4"/>
      <c r="W151" s="4"/>
      <c r="X151" s="4"/>
      <c r="Y151" s="4"/>
    </row>
    <row r="152" spans="1:25" ht="15" customHeight="1" x14ac:dyDescent="0.25">
      <c r="A152" s="4">
        <f t="shared" si="6"/>
        <v>1</v>
      </c>
      <c r="B152" s="4"/>
      <c r="C152" s="4"/>
      <c r="D152" s="4" t="s">
        <v>31</v>
      </c>
      <c r="E152" s="4" t="s">
        <v>24</v>
      </c>
      <c r="F152" s="69"/>
      <c r="G152" s="4"/>
      <c r="H152" s="34">
        <f>H150</f>
        <v>0</v>
      </c>
      <c r="I152" s="4"/>
      <c r="J152" s="22">
        <f>H152*F152</f>
        <v>0</v>
      </c>
      <c r="K152" s="56"/>
      <c r="L152" s="56"/>
      <c r="M152" s="4"/>
      <c r="N152" s="4"/>
      <c r="O152" s="4"/>
      <c r="P152" s="4"/>
      <c r="Q152" s="4"/>
      <c r="R152" s="4"/>
      <c r="S152" s="4"/>
      <c r="T152" s="4"/>
      <c r="U152" s="4"/>
      <c r="V152" s="4"/>
      <c r="W152" s="4"/>
      <c r="X152" s="4"/>
      <c r="Y152" s="4"/>
    </row>
    <row r="153" spans="1:25" ht="15" customHeight="1" x14ac:dyDescent="0.25">
      <c r="A153" s="4">
        <f t="shared" si="6"/>
        <v>1</v>
      </c>
      <c r="B153" s="4"/>
      <c r="C153" s="4"/>
      <c r="D153" s="14"/>
      <c r="E153" s="4"/>
      <c r="F153" s="5"/>
      <c r="G153" s="5"/>
      <c r="H153" s="5"/>
      <c r="I153" s="4"/>
      <c r="J153" s="5"/>
      <c r="K153" s="56"/>
      <c r="L153" s="56"/>
      <c r="M153" s="4"/>
      <c r="N153" s="4"/>
      <c r="O153" s="4"/>
      <c r="P153" s="4"/>
      <c r="Q153" s="4"/>
      <c r="R153" s="4"/>
      <c r="S153" s="4"/>
      <c r="T153" s="4"/>
      <c r="U153" s="4"/>
      <c r="V153" s="4"/>
      <c r="W153" s="4"/>
      <c r="X153" s="4"/>
      <c r="Y153" s="4"/>
    </row>
    <row r="154" spans="1:25" ht="15" customHeight="1" x14ac:dyDescent="0.25">
      <c r="A154" s="4">
        <f t="shared" si="6"/>
        <v>1</v>
      </c>
      <c r="B154" s="4"/>
      <c r="C154" s="12" t="s">
        <v>66</v>
      </c>
      <c r="D154" s="4"/>
      <c r="E154" s="4"/>
      <c r="F154" s="5"/>
      <c r="G154" s="5"/>
      <c r="H154" s="5"/>
      <c r="I154" s="4"/>
      <c r="J154" s="5"/>
      <c r="K154" s="56"/>
      <c r="L154" s="56"/>
      <c r="M154" s="4"/>
      <c r="N154" s="4"/>
      <c r="O154" s="4"/>
      <c r="P154" s="4"/>
      <c r="Q154" s="4"/>
      <c r="R154" s="4"/>
      <c r="S154" s="4"/>
      <c r="T154" s="4"/>
      <c r="U154" s="4"/>
      <c r="V154" s="4"/>
      <c r="W154" s="4"/>
      <c r="X154" s="4"/>
      <c r="Y154" s="4"/>
    </row>
    <row r="155" spans="1:25" ht="15" customHeight="1" x14ac:dyDescent="0.25">
      <c r="A155" s="4">
        <f t="shared" si="6"/>
        <v>1</v>
      </c>
      <c r="B155" s="4"/>
      <c r="C155" s="4"/>
      <c r="D155" s="4" t="s">
        <v>59</v>
      </c>
      <c r="E155" s="4" t="s">
        <v>4</v>
      </c>
      <c r="F155" s="69"/>
      <c r="G155" s="4"/>
      <c r="H155" s="34">
        <f>'Dane sieciowe bloki'!E109</f>
        <v>0</v>
      </c>
      <c r="I155" s="4"/>
      <c r="J155" s="22">
        <f>H155*F155</f>
        <v>0</v>
      </c>
      <c r="K155" s="56"/>
      <c r="L155" s="56"/>
      <c r="M155" s="4"/>
      <c r="N155" s="4"/>
      <c r="O155" s="4"/>
      <c r="P155" s="4"/>
      <c r="Q155" s="4"/>
      <c r="R155" s="4"/>
      <c r="S155" s="4"/>
      <c r="T155" s="4"/>
      <c r="U155" s="4"/>
      <c r="V155" s="4"/>
      <c r="W155" s="4"/>
      <c r="X155" s="4"/>
      <c r="Y155" s="4"/>
    </row>
    <row r="156" spans="1:25" ht="15" customHeight="1" x14ac:dyDescent="0.25">
      <c r="A156" s="4">
        <f t="shared" si="6"/>
        <v>1</v>
      </c>
      <c r="B156" s="4"/>
      <c r="C156" s="4"/>
      <c r="D156" s="14" t="s">
        <v>29</v>
      </c>
      <c r="E156" s="4" t="s">
        <v>4</v>
      </c>
      <c r="F156" s="69"/>
      <c r="G156" s="4"/>
      <c r="H156" s="34">
        <f>H155</f>
        <v>0</v>
      </c>
      <c r="I156" s="4"/>
      <c r="J156" s="22">
        <f>H156*F156</f>
        <v>0</v>
      </c>
      <c r="K156" s="56"/>
      <c r="L156" s="56"/>
      <c r="M156" s="4"/>
      <c r="N156" s="4"/>
      <c r="O156" s="4"/>
      <c r="P156" s="4"/>
      <c r="Q156" s="4"/>
      <c r="R156" s="4"/>
      <c r="S156" s="4"/>
      <c r="T156" s="4"/>
      <c r="U156" s="4"/>
      <c r="V156" s="4"/>
      <c r="W156" s="4"/>
      <c r="X156" s="4"/>
      <c r="Y156" s="4"/>
    </row>
    <row r="157" spans="1:25" ht="15" customHeight="1" x14ac:dyDescent="0.25">
      <c r="A157" s="4">
        <f t="shared" si="6"/>
        <v>1</v>
      </c>
      <c r="B157" s="4"/>
      <c r="C157" s="4"/>
      <c r="D157" s="4" t="s">
        <v>61</v>
      </c>
      <c r="E157" s="4" t="s">
        <v>24</v>
      </c>
      <c r="F157" s="69"/>
      <c r="G157" s="4"/>
      <c r="H157" s="34">
        <f>H150</f>
        <v>0</v>
      </c>
      <c r="I157" s="4"/>
      <c r="J157" s="22">
        <f>H157*F157</f>
        <v>0</v>
      </c>
      <c r="K157" s="56"/>
      <c r="L157" s="56"/>
      <c r="M157" s="4"/>
      <c r="N157" s="4"/>
      <c r="O157" s="4"/>
      <c r="P157" s="4"/>
      <c r="Q157" s="4"/>
      <c r="R157" s="4"/>
      <c r="S157" s="4"/>
      <c r="T157" s="4"/>
      <c r="U157" s="4"/>
      <c r="V157" s="4"/>
      <c r="W157" s="4"/>
      <c r="X157" s="4"/>
      <c r="Y157" s="4"/>
    </row>
    <row r="158" spans="1:25" ht="15" customHeight="1" x14ac:dyDescent="0.25">
      <c r="A158" s="4">
        <f t="shared" si="6"/>
        <v>1</v>
      </c>
      <c r="B158" s="4"/>
      <c r="C158" s="4"/>
      <c r="D158" s="4" t="s">
        <v>60</v>
      </c>
      <c r="E158" s="4" t="s">
        <v>24</v>
      </c>
      <c r="F158" s="69"/>
      <c r="G158" s="4"/>
      <c r="H158" s="34">
        <f>H157</f>
        <v>0</v>
      </c>
      <c r="I158" s="4"/>
      <c r="J158" s="22">
        <f>H158*F158</f>
        <v>0</v>
      </c>
      <c r="K158" s="56"/>
      <c r="L158" s="56"/>
      <c r="M158" s="4"/>
      <c r="N158" s="4"/>
      <c r="O158" s="4"/>
      <c r="P158" s="4"/>
      <c r="Q158" s="4"/>
      <c r="R158" s="4"/>
      <c r="S158" s="4"/>
      <c r="T158" s="4"/>
      <c r="U158" s="4"/>
      <c r="V158" s="4"/>
      <c r="W158" s="4"/>
      <c r="X158" s="4"/>
      <c r="Y158" s="4"/>
    </row>
    <row r="159" spans="1:25" ht="15" customHeight="1" x14ac:dyDescent="0.25">
      <c r="A159" s="4">
        <f t="shared" si="6"/>
        <v>1</v>
      </c>
      <c r="B159" s="4"/>
      <c r="C159" s="4"/>
      <c r="D159" s="4"/>
      <c r="E159" s="4"/>
      <c r="F159" s="4"/>
      <c r="G159" s="4"/>
      <c r="H159" s="4"/>
      <c r="I159" s="4"/>
      <c r="J159" s="4"/>
      <c r="K159" s="30"/>
      <c r="L159" s="30"/>
      <c r="M159" s="4"/>
      <c r="N159" s="4"/>
      <c r="O159" s="4"/>
      <c r="P159" s="4"/>
      <c r="Q159" s="4"/>
      <c r="R159" s="4"/>
      <c r="S159" s="4"/>
      <c r="T159" s="4"/>
      <c r="U159" s="4"/>
      <c r="V159" s="4"/>
      <c r="W159" s="4"/>
      <c r="X159" s="4"/>
      <c r="Y159" s="4"/>
    </row>
    <row r="160" spans="1:25" ht="15" customHeight="1" x14ac:dyDescent="0.25">
      <c r="A160" s="4">
        <f t="shared" si="6"/>
        <v>1</v>
      </c>
      <c r="B160" s="4"/>
      <c r="C160" s="12" t="s">
        <v>67</v>
      </c>
      <c r="D160" s="4"/>
      <c r="E160" s="4"/>
      <c r="F160" s="5"/>
      <c r="G160" s="5"/>
      <c r="H160" s="5"/>
      <c r="I160" s="4"/>
      <c r="J160" s="5"/>
      <c r="K160" s="56"/>
      <c r="L160" s="56"/>
      <c r="M160" s="4"/>
      <c r="N160" s="4"/>
      <c r="O160" s="4"/>
      <c r="P160" s="4"/>
      <c r="Q160" s="4"/>
      <c r="R160" s="4"/>
      <c r="S160" s="4"/>
      <c r="T160" s="4"/>
      <c r="U160" s="4"/>
      <c r="V160" s="4"/>
      <c r="W160" s="4"/>
      <c r="X160" s="4"/>
      <c r="Y160" s="4"/>
    </row>
    <row r="161" spans="1:25" ht="15" customHeight="1" x14ac:dyDescent="0.25">
      <c r="A161" s="4">
        <f t="shared" si="6"/>
        <v>1</v>
      </c>
      <c r="B161" s="4"/>
      <c r="C161" s="4"/>
      <c r="D161" s="4" t="s">
        <v>59</v>
      </c>
      <c r="E161" s="4" t="s">
        <v>4</v>
      </c>
      <c r="F161" s="69"/>
      <c r="G161" s="4"/>
      <c r="H161" s="34">
        <f>'Dane sieciowe bloki'!E110</f>
        <v>0</v>
      </c>
      <c r="I161" s="4"/>
      <c r="J161" s="22">
        <f>H161*F161</f>
        <v>0</v>
      </c>
      <c r="K161" s="56"/>
      <c r="L161" s="56"/>
      <c r="M161" s="4"/>
      <c r="N161" s="4"/>
      <c r="O161" s="4"/>
      <c r="P161" s="4"/>
      <c r="Q161" s="4"/>
      <c r="R161" s="4"/>
      <c r="S161" s="4"/>
      <c r="T161" s="4"/>
      <c r="U161" s="4"/>
      <c r="V161" s="4"/>
      <c r="W161" s="4"/>
      <c r="X161" s="4"/>
      <c r="Y161" s="4"/>
    </row>
    <row r="162" spans="1:25" ht="15" customHeight="1" x14ac:dyDescent="0.25">
      <c r="A162" s="4">
        <f t="shared" si="6"/>
        <v>1</v>
      </c>
      <c r="B162" s="4"/>
      <c r="C162" s="4"/>
      <c r="D162" s="14" t="s">
        <v>29</v>
      </c>
      <c r="E162" s="4" t="s">
        <v>4</v>
      </c>
      <c r="F162" s="69"/>
      <c r="G162" s="4"/>
      <c r="H162" s="34">
        <f>H161</f>
        <v>0</v>
      </c>
      <c r="I162" s="4"/>
      <c r="J162" s="22">
        <f>H162*F162</f>
        <v>0</v>
      </c>
      <c r="K162" s="56"/>
      <c r="L162" s="56"/>
      <c r="M162" s="4"/>
      <c r="N162" s="4"/>
      <c r="O162" s="4"/>
      <c r="P162" s="4"/>
      <c r="Q162" s="4"/>
      <c r="R162" s="4"/>
      <c r="S162" s="4"/>
      <c r="T162" s="4"/>
      <c r="U162" s="4"/>
      <c r="V162" s="4"/>
      <c r="W162" s="4"/>
      <c r="X162" s="4"/>
      <c r="Y162" s="4"/>
    </row>
    <row r="163" spans="1:25" ht="15" customHeight="1" x14ac:dyDescent="0.25">
      <c r="A163" s="4">
        <f t="shared" si="6"/>
        <v>1</v>
      </c>
      <c r="B163" s="4"/>
      <c r="C163" s="4"/>
      <c r="D163" s="4" t="s">
        <v>61</v>
      </c>
      <c r="E163" s="4" t="s">
        <v>24</v>
      </c>
      <c r="F163" s="69"/>
      <c r="G163" s="4"/>
      <c r="H163" s="34">
        <f>'Dane sieciowe bloki'!$E$117</f>
        <v>0</v>
      </c>
      <c r="I163" s="4"/>
      <c r="J163" s="22">
        <f>H163*F163</f>
        <v>0</v>
      </c>
      <c r="K163" s="56"/>
      <c r="L163" s="56"/>
      <c r="M163" s="4"/>
      <c r="N163" s="4"/>
      <c r="O163" s="4"/>
      <c r="P163" s="4"/>
      <c r="Q163" s="4"/>
      <c r="R163" s="4"/>
      <c r="S163" s="4"/>
      <c r="T163" s="4"/>
      <c r="U163" s="4"/>
      <c r="V163" s="4"/>
      <c r="W163" s="4"/>
      <c r="X163" s="4"/>
      <c r="Y163" s="4"/>
    </row>
    <row r="164" spans="1:25" ht="15" customHeight="1" x14ac:dyDescent="0.25">
      <c r="A164" s="4">
        <f t="shared" si="6"/>
        <v>1</v>
      </c>
      <c r="B164" s="4"/>
      <c r="C164" s="4"/>
      <c r="D164" s="4" t="s">
        <v>60</v>
      </c>
      <c r="E164" s="4" t="s">
        <v>24</v>
      </c>
      <c r="F164" s="69"/>
      <c r="G164" s="4"/>
      <c r="H164" s="34">
        <f>H163</f>
        <v>0</v>
      </c>
      <c r="I164" s="4"/>
      <c r="J164" s="22">
        <f>H164*F164</f>
        <v>0</v>
      </c>
      <c r="K164" s="56"/>
      <c r="L164" s="56"/>
      <c r="M164" s="4"/>
      <c r="N164" s="4"/>
      <c r="O164" s="4"/>
      <c r="P164" s="4"/>
      <c r="Q164" s="4"/>
      <c r="R164" s="4"/>
      <c r="S164" s="4"/>
      <c r="T164" s="4"/>
      <c r="U164" s="4"/>
      <c r="V164" s="4"/>
      <c r="W164" s="4"/>
      <c r="X164" s="4"/>
      <c r="Y164" s="4"/>
    </row>
    <row r="165" spans="1:25" ht="15" customHeight="1" x14ac:dyDescent="0.25">
      <c r="A165" s="4">
        <f t="shared" si="6"/>
        <v>1</v>
      </c>
      <c r="B165" s="4"/>
      <c r="C165" s="4"/>
      <c r="D165" s="4"/>
      <c r="E165" s="4"/>
      <c r="F165" s="5"/>
      <c r="G165" s="5"/>
      <c r="H165" s="5"/>
      <c r="I165" s="4"/>
      <c r="J165" s="5"/>
      <c r="K165" s="56"/>
      <c r="L165" s="56"/>
      <c r="M165" s="4"/>
      <c r="N165" s="4"/>
      <c r="O165" s="4"/>
      <c r="P165" s="4"/>
      <c r="Q165" s="4"/>
      <c r="R165" s="4"/>
      <c r="S165" s="4"/>
      <c r="T165" s="4"/>
      <c r="U165" s="4"/>
      <c r="V165" s="4"/>
      <c r="W165" s="4"/>
      <c r="X165" s="4"/>
      <c r="Y165" s="4"/>
    </row>
    <row r="166" spans="1:25" ht="15" customHeight="1" x14ac:dyDescent="0.25">
      <c r="A166" s="4">
        <f t="shared" si="6"/>
        <v>1</v>
      </c>
      <c r="B166" s="4"/>
      <c r="C166" s="12" t="s">
        <v>33</v>
      </c>
      <c r="D166" s="4"/>
      <c r="E166" s="4"/>
      <c r="F166" s="5"/>
      <c r="G166" s="5"/>
      <c r="H166" s="5"/>
      <c r="I166" s="4"/>
      <c r="J166" s="5"/>
      <c r="K166" s="56"/>
      <c r="L166" s="56"/>
      <c r="M166" s="4"/>
      <c r="N166" s="4"/>
      <c r="O166" s="4"/>
      <c r="P166" s="4"/>
      <c r="Q166" s="4"/>
      <c r="R166" s="4"/>
      <c r="S166" s="4"/>
      <c r="T166" s="4"/>
      <c r="U166" s="4"/>
      <c r="V166" s="4"/>
      <c r="W166" s="4"/>
      <c r="X166" s="4"/>
      <c r="Y166" s="4"/>
    </row>
    <row r="167" spans="1:25" ht="15" customHeight="1" x14ac:dyDescent="0.25">
      <c r="A167" s="4">
        <f t="shared" si="6"/>
        <v>1</v>
      </c>
      <c r="B167" s="4"/>
      <c r="C167" s="12"/>
      <c r="D167" s="4" t="str">
        <f>D37</f>
        <v>Szafka 6U</v>
      </c>
      <c r="E167" s="4" t="s">
        <v>24</v>
      </c>
      <c r="F167" s="69"/>
      <c r="G167" s="4"/>
      <c r="H167" s="34">
        <f>IF(ROUNDUP('Dane sieciowe bloki'!E114/24,0)&lt;=6,'Dane sieciowe bloki'!$E$117,0)</f>
        <v>0</v>
      </c>
      <c r="I167" s="4"/>
      <c r="J167" s="22">
        <f t="shared" ref="J167:J172" si="7">H167*F167</f>
        <v>0</v>
      </c>
      <c r="K167" s="56"/>
      <c r="L167" s="56"/>
      <c r="M167" s="4"/>
      <c r="N167" s="4"/>
      <c r="O167" s="4"/>
      <c r="P167" s="4"/>
      <c r="Q167" s="4"/>
      <c r="R167" s="4"/>
      <c r="S167" s="4"/>
      <c r="T167" s="4"/>
      <c r="U167" s="4"/>
      <c r="V167" s="4"/>
      <c r="W167" s="4"/>
      <c r="X167" s="4"/>
      <c r="Y167" s="4"/>
    </row>
    <row r="168" spans="1:25" ht="15" customHeight="1" x14ac:dyDescent="0.25">
      <c r="A168" s="4">
        <f t="shared" si="6"/>
        <v>1</v>
      </c>
      <c r="B168" s="4"/>
      <c r="C168" s="12"/>
      <c r="D168" s="4" t="str">
        <f>D38</f>
        <v>Szafka 12U</v>
      </c>
      <c r="E168" s="4" t="s">
        <v>24</v>
      </c>
      <c r="F168" s="69"/>
      <c r="G168" s="4"/>
      <c r="H168" s="34">
        <f>IF(ROUNDUP('Dane sieciowe bloki'!E114/24,0)&gt;6,'Dane sieciowe bloki'!$E$117,0)</f>
        <v>0</v>
      </c>
      <c r="I168" s="4"/>
      <c r="J168" s="22">
        <f t="shared" si="7"/>
        <v>0</v>
      </c>
      <c r="K168" s="56"/>
      <c r="L168" s="56"/>
      <c r="M168" s="4"/>
      <c r="N168" s="4"/>
      <c r="O168" s="4"/>
      <c r="P168" s="4"/>
      <c r="Q168" s="4"/>
      <c r="R168" s="4"/>
      <c r="S168" s="4"/>
      <c r="T168" s="4"/>
      <c r="U168" s="4"/>
      <c r="V168" s="4"/>
      <c r="W168" s="4"/>
      <c r="X168" s="4"/>
      <c r="Y168" s="4"/>
    </row>
    <row r="169" spans="1:25" ht="15" customHeight="1" x14ac:dyDescent="0.25">
      <c r="A169" s="4">
        <f t="shared" si="6"/>
        <v>1</v>
      </c>
      <c r="B169" s="4"/>
      <c r="C169" s="12"/>
      <c r="D169" s="4" t="s">
        <v>121</v>
      </c>
      <c r="E169" s="4" t="s">
        <v>24</v>
      </c>
      <c r="F169" s="69"/>
      <c r="G169" s="4"/>
      <c r="H169" s="34">
        <f>ROUNDUP('Dane sieciowe bloki'!E114/24,0)*'Dane sieciowe bloki'!E117</f>
        <v>0</v>
      </c>
      <c r="I169" s="4"/>
      <c r="J169" s="22">
        <f t="shared" si="7"/>
        <v>0</v>
      </c>
      <c r="K169" s="56"/>
      <c r="L169" s="56"/>
      <c r="M169" s="4"/>
      <c r="N169" s="4"/>
      <c r="O169" s="4"/>
      <c r="P169" s="4"/>
      <c r="Q169" s="4"/>
      <c r="R169" s="4"/>
      <c r="S169" s="4"/>
      <c r="T169" s="4"/>
      <c r="U169" s="4"/>
      <c r="V169" s="4"/>
      <c r="W169" s="4"/>
      <c r="X169" s="4"/>
      <c r="Y169" s="4"/>
    </row>
    <row r="170" spans="1:25" ht="15" customHeight="1" x14ac:dyDescent="0.25">
      <c r="A170" s="4">
        <f t="shared" si="6"/>
        <v>1</v>
      </c>
      <c r="B170" s="4"/>
      <c r="C170" s="12"/>
      <c r="D170" s="4" t="s">
        <v>62</v>
      </c>
      <c r="E170" s="4" t="s">
        <v>24</v>
      </c>
      <c r="F170" s="69"/>
      <c r="G170" s="4"/>
      <c r="H170" s="34">
        <f>H169</f>
        <v>0</v>
      </c>
      <c r="I170" s="4"/>
      <c r="J170" s="22">
        <f t="shared" si="7"/>
        <v>0</v>
      </c>
      <c r="K170" s="56"/>
      <c r="L170" s="56"/>
      <c r="M170" s="4"/>
      <c r="N170" s="4"/>
      <c r="O170" s="4"/>
      <c r="P170" s="4"/>
      <c r="Q170" s="4"/>
      <c r="R170" s="4"/>
      <c r="S170" s="4"/>
      <c r="T170" s="4"/>
      <c r="U170" s="4"/>
      <c r="V170" s="4"/>
      <c r="W170" s="4"/>
      <c r="X170" s="4"/>
      <c r="Y170" s="4"/>
    </row>
    <row r="171" spans="1:25" ht="15" customHeight="1" x14ac:dyDescent="0.25">
      <c r="A171" s="4">
        <f t="shared" si="6"/>
        <v>1</v>
      </c>
      <c r="B171" s="4"/>
      <c r="C171" s="4"/>
      <c r="D171" s="4" t="s">
        <v>60</v>
      </c>
      <c r="E171" s="4" t="s">
        <v>24</v>
      </c>
      <c r="F171" s="69"/>
      <c r="G171" s="4"/>
      <c r="H171" s="34">
        <f>'Dane sieciowe bloki'!E114*'Dane sieciowe bloki'!E117</f>
        <v>0</v>
      </c>
      <c r="I171" s="4"/>
      <c r="J171" s="22">
        <f t="shared" si="7"/>
        <v>0</v>
      </c>
      <c r="K171" s="56"/>
      <c r="L171" s="56"/>
      <c r="M171" s="4"/>
      <c r="N171" s="4"/>
      <c r="O171" s="4"/>
      <c r="P171" s="4"/>
      <c r="Q171" s="4"/>
      <c r="R171" s="4"/>
      <c r="S171" s="4"/>
      <c r="T171" s="4"/>
      <c r="U171" s="4"/>
      <c r="V171" s="4"/>
      <c r="W171" s="4"/>
      <c r="X171" s="4"/>
      <c r="Y171" s="4"/>
    </row>
    <row r="172" spans="1:25" ht="15" customHeight="1" x14ac:dyDescent="0.25">
      <c r="A172" s="4">
        <f t="shared" si="6"/>
        <v>1</v>
      </c>
      <c r="B172" s="4"/>
      <c r="C172" s="12"/>
      <c r="D172" s="4" t="s">
        <v>38</v>
      </c>
      <c r="E172" s="4" t="s">
        <v>24</v>
      </c>
      <c r="F172" s="69"/>
      <c r="G172" s="4"/>
      <c r="H172" s="34">
        <f>SUM(H167:H168)</f>
        <v>0</v>
      </c>
      <c r="I172" s="4"/>
      <c r="J172" s="22">
        <f t="shared" si="7"/>
        <v>0</v>
      </c>
      <c r="K172" s="56"/>
      <c r="L172" s="56"/>
      <c r="M172" s="4"/>
      <c r="N172" s="4"/>
      <c r="O172" s="4"/>
      <c r="P172" s="4"/>
      <c r="Q172" s="4"/>
      <c r="R172" s="4"/>
      <c r="S172" s="4"/>
      <c r="T172" s="4"/>
      <c r="U172" s="4"/>
      <c r="V172" s="4"/>
      <c r="W172" s="4"/>
      <c r="X172" s="4"/>
      <c r="Y172" s="4"/>
    </row>
    <row r="173" spans="1:25" ht="15" customHeight="1" x14ac:dyDescent="0.25">
      <c r="A173" s="4">
        <f t="shared" si="6"/>
        <v>1</v>
      </c>
      <c r="B173" s="4"/>
      <c r="C173" s="4"/>
      <c r="D173" s="4"/>
      <c r="E173" s="4"/>
      <c r="F173" s="4"/>
      <c r="G173" s="4"/>
      <c r="H173" s="4"/>
      <c r="I173" s="4"/>
      <c r="J173" s="4"/>
      <c r="K173" s="30"/>
      <c r="L173" s="30"/>
      <c r="M173" s="4"/>
      <c r="N173" s="4"/>
      <c r="O173" s="4"/>
      <c r="P173" s="4"/>
      <c r="Q173" s="4"/>
      <c r="R173" s="4"/>
      <c r="S173" s="4"/>
      <c r="T173" s="4"/>
      <c r="U173" s="4"/>
      <c r="V173" s="4"/>
      <c r="W173" s="4"/>
      <c r="X173" s="4"/>
      <c r="Y173" s="4"/>
    </row>
    <row r="174" spans="1:25" ht="15" customHeight="1" x14ac:dyDescent="0.25">
      <c r="A174" s="4">
        <f t="shared" si="6"/>
        <v>1</v>
      </c>
      <c r="B174" s="4"/>
      <c r="C174" s="12" t="s">
        <v>42</v>
      </c>
      <c r="D174" s="14"/>
      <c r="E174" s="4"/>
      <c r="F174" s="4"/>
      <c r="G174" s="4"/>
      <c r="H174" s="4"/>
      <c r="I174" s="4"/>
      <c r="J174" s="4"/>
      <c r="K174" s="30"/>
      <c r="L174" s="30"/>
      <c r="M174" s="4"/>
      <c r="N174" s="4"/>
      <c r="O174" s="4"/>
      <c r="P174" s="4"/>
      <c r="Q174" s="4"/>
      <c r="R174" s="4"/>
      <c r="S174" s="4"/>
      <c r="T174" s="4"/>
      <c r="U174" s="4"/>
      <c r="V174" s="4"/>
      <c r="W174" s="4"/>
      <c r="X174" s="4"/>
      <c r="Y174" s="4"/>
    </row>
    <row r="175" spans="1:25" ht="15" customHeight="1" x14ac:dyDescent="0.25">
      <c r="A175" s="4">
        <f t="shared" si="6"/>
        <v>1</v>
      </c>
      <c r="B175" s="4"/>
      <c r="C175" s="12"/>
      <c r="D175" s="4" t="s">
        <v>121</v>
      </c>
      <c r="E175" s="4" t="s">
        <v>24</v>
      </c>
      <c r="F175" s="69"/>
      <c r="G175" s="4"/>
      <c r="H175" s="34" t="e">
        <f>ROUNDUP('Dane sieciowe bloki'!E115/24,0)*'Dane sieciowe bloki'!E118</f>
        <v>#DIV/0!</v>
      </c>
      <c r="I175" s="4"/>
      <c r="J175" s="22" t="e">
        <f>H175*F175</f>
        <v>#DIV/0!</v>
      </c>
      <c r="K175" s="56"/>
      <c r="L175" s="56"/>
      <c r="M175" s="4"/>
      <c r="N175" s="4"/>
      <c r="O175" s="4"/>
      <c r="P175" s="4"/>
      <c r="Q175" s="4"/>
      <c r="R175" s="4"/>
      <c r="S175" s="4"/>
      <c r="T175" s="4"/>
      <c r="U175" s="4"/>
      <c r="V175" s="4"/>
      <c r="W175" s="4"/>
      <c r="X175" s="4"/>
      <c r="Y175" s="4"/>
    </row>
    <row r="176" spans="1:25" ht="15" customHeight="1" x14ac:dyDescent="0.25">
      <c r="A176" s="4">
        <f t="shared" si="6"/>
        <v>1</v>
      </c>
      <c r="B176" s="4"/>
      <c r="C176" s="4"/>
      <c r="D176" s="4" t="s">
        <v>62</v>
      </c>
      <c r="E176" s="4" t="s">
        <v>24</v>
      </c>
      <c r="F176" s="69"/>
      <c r="G176" s="4"/>
      <c r="H176" s="34" t="e">
        <f>'Dane sieciowe bloki'!E115*'Dane sieciowe bloki'!E118</f>
        <v>#DIV/0!</v>
      </c>
      <c r="I176" s="4"/>
      <c r="J176" s="22" t="e">
        <f>H176*F176</f>
        <v>#DIV/0!</v>
      </c>
      <c r="K176" s="56"/>
      <c r="L176" s="56"/>
      <c r="M176" s="4"/>
      <c r="N176" s="4"/>
      <c r="O176" s="4"/>
      <c r="P176" s="4"/>
      <c r="Q176" s="4"/>
      <c r="R176" s="4"/>
      <c r="S176" s="4"/>
      <c r="T176" s="4"/>
      <c r="U176" s="4"/>
      <c r="V176" s="4"/>
      <c r="W176" s="4"/>
      <c r="X176" s="4"/>
      <c r="Y176" s="4"/>
    </row>
    <row r="177" spans="1:25" ht="15" customHeight="1" x14ac:dyDescent="0.25">
      <c r="A177" s="4">
        <f t="shared" si="6"/>
        <v>1</v>
      </c>
      <c r="B177" s="4"/>
      <c r="C177" s="4"/>
      <c r="D177" s="4"/>
      <c r="E177" s="4"/>
      <c r="F177" s="4"/>
      <c r="G177" s="4"/>
      <c r="H177" s="4"/>
      <c r="I177" s="4"/>
      <c r="J177" s="4"/>
      <c r="K177" s="30"/>
      <c r="L177" s="30"/>
      <c r="M177" s="4"/>
      <c r="N177" s="4"/>
      <c r="O177" s="4"/>
      <c r="P177" s="4"/>
      <c r="Q177" s="4"/>
      <c r="R177" s="4"/>
      <c r="S177" s="4"/>
      <c r="T177" s="4"/>
      <c r="U177" s="4"/>
      <c r="V177" s="4"/>
      <c r="W177" s="4"/>
      <c r="X177" s="4"/>
      <c r="Y177" s="4"/>
    </row>
    <row r="178" spans="1:25" ht="15" customHeight="1" x14ac:dyDescent="0.25">
      <c r="A178" s="1">
        <f t="shared" ref="A178:A211" si="8">1-ktb_UTP_xDSL</f>
        <v>1</v>
      </c>
      <c r="B178" s="1"/>
      <c r="C178" s="2" t="s">
        <v>63</v>
      </c>
      <c r="D178" s="2"/>
      <c r="E178" s="1"/>
      <c r="F178" s="13"/>
      <c r="G178" s="1"/>
      <c r="H178" s="13"/>
      <c r="I178" s="1"/>
      <c r="J178" s="13"/>
      <c r="K178" s="57"/>
      <c r="L178" s="57"/>
      <c r="M178" s="1"/>
      <c r="N178" s="1"/>
      <c r="O178" s="1"/>
      <c r="P178" s="1"/>
      <c r="Q178" s="1"/>
      <c r="R178" s="1"/>
      <c r="S178" s="1"/>
      <c r="T178" s="1"/>
      <c r="U178" s="1"/>
      <c r="V178" s="1"/>
      <c r="W178" s="1"/>
      <c r="X178" s="1"/>
      <c r="Y178" s="1"/>
    </row>
    <row r="179" spans="1:25" ht="15" customHeight="1" x14ac:dyDescent="0.25">
      <c r="A179" s="4">
        <f t="shared" si="8"/>
        <v>1</v>
      </c>
      <c r="B179" s="4"/>
      <c r="C179" s="4"/>
      <c r="D179" s="4"/>
      <c r="E179" s="4"/>
      <c r="F179" s="5"/>
      <c r="G179" s="5"/>
      <c r="H179" s="5"/>
      <c r="I179" s="4"/>
      <c r="J179" s="5"/>
      <c r="K179" s="56"/>
      <c r="L179" s="56"/>
      <c r="M179" s="4"/>
      <c r="N179" s="4"/>
      <c r="O179" s="4"/>
      <c r="P179" s="4"/>
      <c r="Q179" s="4"/>
      <c r="R179" s="4"/>
      <c r="S179" s="4"/>
      <c r="T179" s="4"/>
      <c r="U179" s="4"/>
      <c r="V179" s="4"/>
      <c r="W179" s="4"/>
      <c r="X179" s="4"/>
      <c r="Y179" s="4"/>
    </row>
    <row r="180" spans="1:25" ht="15" customHeight="1" x14ac:dyDescent="0.25">
      <c r="A180" s="4">
        <f t="shared" si="8"/>
        <v>1</v>
      </c>
      <c r="B180" s="4"/>
      <c r="C180" s="12" t="s">
        <v>181</v>
      </c>
      <c r="D180" s="4"/>
      <c r="E180" s="4"/>
      <c r="F180" s="5"/>
      <c r="G180" s="5"/>
      <c r="H180" s="5"/>
      <c r="I180" s="4"/>
      <c r="J180" s="5"/>
      <c r="K180" s="56"/>
      <c r="L180" s="56"/>
      <c r="M180" s="4"/>
      <c r="N180" s="4"/>
      <c r="O180" s="4"/>
      <c r="P180" s="4"/>
      <c r="Q180" s="4"/>
      <c r="R180" s="4"/>
      <c r="S180" s="4"/>
      <c r="T180" s="4"/>
      <c r="U180" s="4"/>
      <c r="V180" s="4"/>
      <c r="W180" s="4"/>
      <c r="X180" s="4"/>
      <c r="Y180" s="4"/>
    </row>
    <row r="181" spans="1:25" ht="15" customHeight="1" x14ac:dyDescent="0.25">
      <c r="A181" s="4">
        <f t="shared" si="8"/>
        <v>1</v>
      </c>
      <c r="B181" s="4"/>
      <c r="C181" s="4"/>
      <c r="D181" s="14" t="s">
        <v>109</v>
      </c>
      <c r="E181" s="4" t="s">
        <v>24</v>
      </c>
      <c r="F181" s="69"/>
      <c r="G181" s="4"/>
      <c r="H181" s="34">
        <f>'Dane sieciowe bloki'!$E$52*'Dane sieciowe bloki'!$E$24</f>
        <v>0</v>
      </c>
      <c r="I181" s="4"/>
      <c r="J181" s="22">
        <f>H181*F181</f>
        <v>0</v>
      </c>
      <c r="K181" s="56"/>
      <c r="L181" s="56"/>
      <c r="M181" s="4"/>
      <c r="N181" s="4"/>
      <c r="O181" s="4"/>
      <c r="P181" s="4"/>
      <c r="Q181" s="4"/>
      <c r="R181" s="4"/>
      <c r="S181" s="4"/>
      <c r="T181" s="4"/>
      <c r="U181" s="4"/>
      <c r="V181" s="4"/>
      <c r="W181" s="4"/>
      <c r="X181" s="4"/>
      <c r="Y181" s="4"/>
    </row>
    <row r="182" spans="1:25" ht="15" customHeight="1" x14ac:dyDescent="0.25">
      <c r="A182" s="4">
        <f t="shared" si="8"/>
        <v>1</v>
      </c>
      <c r="B182" s="4"/>
      <c r="C182" s="4"/>
      <c r="D182" s="4" t="s">
        <v>25</v>
      </c>
      <c r="E182" s="4" t="s">
        <v>24</v>
      </c>
      <c r="F182" s="69"/>
      <c r="G182" s="4"/>
      <c r="H182" s="34">
        <f>H181</f>
        <v>0</v>
      </c>
      <c r="I182" s="4"/>
      <c r="J182" s="22">
        <f>H182*F182</f>
        <v>0</v>
      </c>
      <c r="K182" s="56"/>
      <c r="L182" s="56"/>
      <c r="M182" s="4"/>
      <c r="N182" s="4"/>
      <c r="O182" s="4"/>
      <c r="P182" s="4"/>
      <c r="Q182" s="4"/>
      <c r="R182" s="4"/>
      <c r="S182" s="4"/>
      <c r="T182" s="4"/>
      <c r="U182" s="4"/>
      <c r="V182" s="4"/>
      <c r="W182" s="4"/>
      <c r="X182" s="4"/>
      <c r="Y182" s="4"/>
    </row>
    <row r="183" spans="1:25" ht="15" customHeight="1" x14ac:dyDescent="0.25">
      <c r="A183" s="4">
        <f t="shared" si="8"/>
        <v>1</v>
      </c>
      <c r="B183" s="4"/>
      <c r="C183" s="4"/>
      <c r="D183" s="4" t="s">
        <v>31</v>
      </c>
      <c r="E183" s="4" t="s">
        <v>24</v>
      </c>
      <c r="F183" s="69"/>
      <c r="G183" s="4"/>
      <c r="H183" s="34">
        <f>H181</f>
        <v>0</v>
      </c>
      <c r="I183" s="4"/>
      <c r="J183" s="22">
        <f>H183*F183</f>
        <v>0</v>
      </c>
      <c r="K183" s="56"/>
      <c r="L183" s="56"/>
      <c r="M183" s="4"/>
      <c r="N183" s="4"/>
      <c r="O183" s="4"/>
      <c r="P183" s="4"/>
      <c r="Q183" s="4"/>
      <c r="R183" s="4"/>
      <c r="S183" s="4"/>
      <c r="T183" s="4"/>
      <c r="U183" s="4"/>
      <c r="V183" s="4"/>
      <c r="W183" s="4"/>
      <c r="X183" s="4"/>
      <c r="Y183" s="4"/>
    </row>
    <row r="184" spans="1:25" ht="15" customHeight="1" x14ac:dyDescent="0.25">
      <c r="A184" s="4">
        <f t="shared" si="8"/>
        <v>1</v>
      </c>
      <c r="B184" s="4"/>
      <c r="C184" s="4"/>
      <c r="D184" s="14"/>
      <c r="E184" s="4"/>
      <c r="F184" s="5"/>
      <c r="G184" s="5"/>
      <c r="H184" s="5"/>
      <c r="I184" s="4"/>
      <c r="J184" s="5"/>
      <c r="K184" s="56"/>
      <c r="L184" s="56"/>
      <c r="M184" s="4"/>
      <c r="N184" s="4"/>
      <c r="O184" s="4"/>
      <c r="P184" s="4"/>
      <c r="Q184" s="4"/>
      <c r="R184" s="4"/>
      <c r="S184" s="4"/>
      <c r="T184" s="4"/>
      <c r="U184" s="4"/>
      <c r="V184" s="4"/>
      <c r="W184" s="4"/>
      <c r="X184" s="4"/>
      <c r="Y184" s="4"/>
    </row>
    <row r="185" spans="1:25" ht="15" customHeight="1" x14ac:dyDescent="0.25">
      <c r="A185" s="4">
        <f t="shared" si="8"/>
        <v>1</v>
      </c>
      <c r="B185" s="4"/>
      <c r="C185" s="12" t="s">
        <v>66</v>
      </c>
      <c r="D185" s="4"/>
      <c r="E185" s="4"/>
      <c r="F185" s="5"/>
      <c r="G185" s="5"/>
      <c r="H185" s="5"/>
      <c r="I185" s="4"/>
      <c r="J185" s="5"/>
      <c r="K185" s="56"/>
      <c r="L185" s="56"/>
      <c r="M185" s="4"/>
      <c r="N185" s="4"/>
      <c r="O185" s="4"/>
      <c r="P185" s="4"/>
      <c r="Q185" s="4"/>
      <c r="R185" s="4"/>
      <c r="S185" s="4"/>
      <c r="T185" s="4"/>
      <c r="U185" s="4"/>
      <c r="V185" s="4"/>
      <c r="W185" s="4"/>
      <c r="X185" s="4"/>
      <c r="Y185" s="4"/>
    </row>
    <row r="186" spans="1:25" ht="15" customHeight="1" x14ac:dyDescent="0.25">
      <c r="A186" s="4">
        <f t="shared" si="8"/>
        <v>1</v>
      </c>
      <c r="B186" s="4"/>
      <c r="C186" s="4"/>
      <c r="D186" s="4" t="s">
        <v>68</v>
      </c>
      <c r="E186" s="4" t="s">
        <v>4</v>
      </c>
      <c r="F186" s="69"/>
      <c r="G186" s="4"/>
      <c r="H186" s="34">
        <f>'Dane sieciowe bloki'!E133</f>
        <v>0</v>
      </c>
      <c r="I186" s="4"/>
      <c r="J186" s="22">
        <f>H186*F186</f>
        <v>0</v>
      </c>
      <c r="K186" s="56"/>
      <c r="L186" s="56"/>
      <c r="M186" s="4"/>
      <c r="N186" s="4"/>
      <c r="O186" s="4"/>
      <c r="P186" s="4"/>
      <c r="Q186" s="4"/>
      <c r="R186" s="4"/>
      <c r="S186" s="4"/>
      <c r="T186" s="4"/>
      <c r="U186" s="4"/>
      <c r="V186" s="4"/>
      <c r="W186" s="4"/>
      <c r="X186" s="4"/>
      <c r="Y186" s="4"/>
    </row>
    <row r="187" spans="1:25" ht="15" customHeight="1" x14ac:dyDescent="0.25">
      <c r="A187" s="4">
        <f t="shared" si="8"/>
        <v>1</v>
      </c>
      <c r="B187" s="4"/>
      <c r="C187" s="4"/>
      <c r="D187" s="14" t="s">
        <v>29</v>
      </c>
      <c r="E187" s="4" t="s">
        <v>4</v>
      </c>
      <c r="F187" s="69"/>
      <c r="G187" s="4"/>
      <c r="H187" s="34">
        <f>H186</f>
        <v>0</v>
      </c>
      <c r="I187" s="4"/>
      <c r="J187" s="22">
        <f>H187*F187</f>
        <v>0</v>
      </c>
      <c r="K187" s="56"/>
      <c r="L187" s="56"/>
      <c r="M187" s="4"/>
      <c r="N187" s="4"/>
      <c r="O187" s="4"/>
      <c r="P187" s="4"/>
      <c r="Q187" s="4"/>
      <c r="R187" s="4"/>
      <c r="S187" s="4"/>
      <c r="T187" s="4"/>
      <c r="U187" s="4"/>
      <c r="V187" s="4"/>
      <c r="W187" s="4"/>
      <c r="X187" s="4"/>
      <c r="Y187" s="4"/>
    </row>
    <row r="188" spans="1:25" ht="15" customHeight="1" x14ac:dyDescent="0.25">
      <c r="A188" s="4">
        <f t="shared" si="8"/>
        <v>1</v>
      </c>
      <c r="B188" s="4"/>
      <c r="C188" s="4"/>
      <c r="D188" s="4" t="s">
        <v>122</v>
      </c>
      <c r="E188" s="4" t="s">
        <v>24</v>
      </c>
      <c r="F188" s="69"/>
      <c r="G188" s="4"/>
      <c r="H188" s="34">
        <f>H181</f>
        <v>0</v>
      </c>
      <c r="I188" s="4"/>
      <c r="J188" s="22">
        <f>H188*F188</f>
        <v>0</v>
      </c>
      <c r="K188" s="56"/>
      <c r="L188" s="56"/>
      <c r="M188" s="4"/>
      <c r="N188" s="4"/>
      <c r="O188" s="4"/>
      <c r="P188" s="4"/>
      <c r="Q188" s="4"/>
      <c r="R188" s="4"/>
      <c r="S188" s="4"/>
      <c r="T188" s="4"/>
      <c r="U188" s="4"/>
      <c r="V188" s="4"/>
      <c r="W188" s="4"/>
      <c r="X188" s="4"/>
      <c r="Y188" s="4"/>
    </row>
    <row r="189" spans="1:25" ht="15" customHeight="1" x14ac:dyDescent="0.25">
      <c r="A189" s="4">
        <f t="shared" si="8"/>
        <v>1</v>
      </c>
      <c r="B189" s="4"/>
      <c r="C189" s="4"/>
      <c r="D189" s="4"/>
      <c r="E189" s="4"/>
      <c r="F189" s="5"/>
      <c r="G189" s="5"/>
      <c r="H189" s="5"/>
      <c r="I189" s="12"/>
      <c r="J189" s="5"/>
      <c r="K189" s="56"/>
      <c r="L189" s="56"/>
      <c r="M189" s="4"/>
      <c r="N189" s="4"/>
      <c r="O189" s="4"/>
      <c r="P189" s="4"/>
      <c r="Q189" s="4"/>
      <c r="R189" s="4"/>
      <c r="S189" s="4"/>
      <c r="T189" s="4"/>
      <c r="U189" s="4"/>
      <c r="V189" s="4"/>
      <c r="W189" s="4"/>
      <c r="X189" s="4"/>
      <c r="Y189" s="4"/>
    </row>
    <row r="190" spans="1:25" ht="15" customHeight="1" x14ac:dyDescent="0.25">
      <c r="A190" s="4">
        <f t="shared" si="8"/>
        <v>1</v>
      </c>
      <c r="B190" s="4"/>
      <c r="C190" s="12" t="s">
        <v>67</v>
      </c>
      <c r="D190" s="4"/>
      <c r="E190" s="4"/>
      <c r="F190" s="5"/>
      <c r="G190" s="5"/>
      <c r="H190" s="5"/>
      <c r="I190" s="4"/>
      <c r="J190" s="5"/>
      <c r="K190" s="56"/>
      <c r="L190" s="56"/>
      <c r="M190" s="4"/>
      <c r="N190" s="4"/>
      <c r="O190" s="4"/>
      <c r="P190" s="4"/>
      <c r="Q190" s="4"/>
      <c r="R190" s="4"/>
      <c r="S190" s="4"/>
      <c r="T190" s="4"/>
      <c r="U190" s="4"/>
      <c r="V190" s="4"/>
      <c r="W190" s="4"/>
      <c r="X190" s="4"/>
      <c r="Y190" s="4"/>
    </row>
    <row r="191" spans="1:25" ht="15" customHeight="1" x14ac:dyDescent="0.25">
      <c r="A191" s="4">
        <f t="shared" si="8"/>
        <v>1</v>
      </c>
      <c r="B191" s="4"/>
      <c r="C191" s="12"/>
      <c r="D191" s="4" t="s">
        <v>69</v>
      </c>
      <c r="E191" s="4" t="s">
        <v>4</v>
      </c>
      <c r="F191" s="69"/>
      <c r="G191" s="4"/>
      <c r="H191" s="34">
        <f>IF(AND('Dane sieciowe bloki'!$E$135&gt;0,'Dane sieciowe bloki'!$E$135&lt;=10),'Dane sieciowe bloki'!$E$134,0)</f>
        <v>0</v>
      </c>
      <c r="I191" s="4"/>
      <c r="J191" s="22">
        <f t="shared" ref="J191:J197" si="9">H191*F191</f>
        <v>0</v>
      </c>
      <c r="K191" s="56"/>
      <c r="L191" s="56"/>
      <c r="M191" s="4"/>
      <c r="N191" s="4"/>
      <c r="O191" s="4"/>
      <c r="P191" s="4"/>
      <c r="Q191" s="4"/>
      <c r="R191" s="4"/>
      <c r="S191" s="4"/>
      <c r="T191" s="4"/>
      <c r="U191" s="4"/>
      <c r="V191" s="4"/>
      <c r="W191" s="4"/>
      <c r="X191" s="4"/>
      <c r="Y191" s="4"/>
    </row>
    <row r="192" spans="1:25" ht="15" customHeight="1" x14ac:dyDescent="0.25">
      <c r="A192" s="4">
        <f t="shared" si="8"/>
        <v>1</v>
      </c>
      <c r="B192" s="4"/>
      <c r="C192" s="12"/>
      <c r="D192" s="4" t="s">
        <v>70</v>
      </c>
      <c r="E192" s="4" t="s">
        <v>4</v>
      </c>
      <c r="F192" s="69"/>
      <c r="G192" s="4"/>
      <c r="H192" s="34">
        <f>IF(AND('Dane sieciowe bloki'!$E$135&gt;10,'Dane sieciowe bloki'!$E$135&lt;=20),'Dane sieciowe bloki'!$E$134,0)</f>
        <v>0</v>
      </c>
      <c r="I192" s="4"/>
      <c r="J192" s="22">
        <f t="shared" si="9"/>
        <v>0</v>
      </c>
      <c r="K192" s="56"/>
      <c r="L192" s="56"/>
      <c r="M192" s="4"/>
      <c r="N192" s="4"/>
      <c r="O192" s="4"/>
      <c r="P192" s="4"/>
      <c r="Q192" s="4"/>
      <c r="R192" s="4"/>
      <c r="S192" s="4"/>
      <c r="T192" s="4"/>
      <c r="U192" s="4"/>
      <c r="V192" s="4"/>
      <c r="W192" s="4"/>
      <c r="X192" s="4"/>
      <c r="Y192" s="4"/>
    </row>
    <row r="193" spans="1:25" ht="15" customHeight="1" x14ac:dyDescent="0.25">
      <c r="A193" s="4">
        <f t="shared" si="8"/>
        <v>1</v>
      </c>
      <c r="B193" s="4"/>
      <c r="C193" s="4"/>
      <c r="D193" s="4" t="s">
        <v>71</v>
      </c>
      <c r="E193" s="4" t="s">
        <v>4</v>
      </c>
      <c r="F193" s="69"/>
      <c r="G193" s="4"/>
      <c r="H193" s="34">
        <f>IF(AND('Dane sieciowe bloki'!$E$135&gt;20,'Dane sieciowe bloki'!$E$135&lt;=30),'Dane sieciowe bloki'!$E$134,0)</f>
        <v>0</v>
      </c>
      <c r="I193" s="4"/>
      <c r="J193" s="22">
        <f t="shared" si="9"/>
        <v>0</v>
      </c>
      <c r="K193" s="56"/>
      <c r="L193" s="56"/>
      <c r="M193" s="4"/>
      <c r="N193" s="4"/>
      <c r="O193" s="4"/>
      <c r="P193" s="4"/>
      <c r="Q193" s="4"/>
      <c r="R193" s="4"/>
      <c r="S193" s="4"/>
      <c r="T193" s="4"/>
      <c r="U193" s="4"/>
      <c r="V193" s="4"/>
      <c r="W193" s="4"/>
      <c r="X193" s="4"/>
      <c r="Y193" s="4"/>
    </row>
    <row r="194" spans="1:25" ht="15" customHeight="1" x14ac:dyDescent="0.25">
      <c r="A194" s="4">
        <f t="shared" si="8"/>
        <v>1</v>
      </c>
      <c r="B194" s="4"/>
      <c r="C194" s="4"/>
      <c r="D194" s="4" t="s">
        <v>72</v>
      </c>
      <c r="E194" s="4" t="s">
        <v>4</v>
      </c>
      <c r="F194" s="69"/>
      <c r="G194" s="4"/>
      <c r="H194" s="34">
        <f>IF(AND('Dane sieciowe bloki'!$E$135&gt;40,'Dane sieciowe bloki'!$E$135&lt;=50),'Dane sieciowe bloki'!$E$134,0)</f>
        <v>0</v>
      </c>
      <c r="I194" s="4"/>
      <c r="J194" s="22">
        <f t="shared" si="9"/>
        <v>0</v>
      </c>
      <c r="K194" s="56"/>
      <c r="L194" s="56"/>
      <c r="M194" s="4"/>
      <c r="N194" s="4"/>
      <c r="O194" s="4"/>
      <c r="P194" s="4"/>
      <c r="Q194" s="4"/>
      <c r="R194" s="4"/>
      <c r="S194" s="4"/>
      <c r="T194" s="4"/>
      <c r="U194" s="4"/>
      <c r="V194" s="4"/>
      <c r="W194" s="4"/>
      <c r="X194" s="4"/>
      <c r="Y194" s="4"/>
    </row>
    <row r="195" spans="1:25" ht="15" customHeight="1" x14ac:dyDescent="0.25">
      <c r="A195" s="4">
        <f t="shared" si="8"/>
        <v>1</v>
      </c>
      <c r="B195" s="4"/>
      <c r="C195" s="4"/>
      <c r="D195" s="4" t="s">
        <v>73</v>
      </c>
      <c r="E195" s="4" t="s">
        <v>4</v>
      </c>
      <c r="F195" s="69"/>
      <c r="G195" s="4"/>
      <c r="H195" s="34">
        <f>IF(AND('Dane sieciowe bloki'!$E$135&gt;50,'Dane sieciowe bloki'!$E$135&lt;=100),'Dane sieciowe bloki'!$E$134,0)</f>
        <v>0</v>
      </c>
      <c r="I195" s="4"/>
      <c r="J195" s="22">
        <f t="shared" si="9"/>
        <v>0</v>
      </c>
      <c r="K195" s="56"/>
      <c r="L195" s="56"/>
      <c r="M195" s="4"/>
      <c r="N195" s="4"/>
      <c r="O195" s="4"/>
      <c r="P195" s="4"/>
      <c r="Q195" s="4"/>
      <c r="R195" s="4"/>
      <c r="S195" s="4"/>
      <c r="T195" s="4"/>
      <c r="U195" s="4"/>
      <c r="V195" s="4"/>
      <c r="W195" s="4"/>
      <c r="X195" s="4"/>
      <c r="Y195" s="4"/>
    </row>
    <row r="196" spans="1:25" ht="15" customHeight="1" x14ac:dyDescent="0.25">
      <c r="A196" s="4">
        <f t="shared" si="8"/>
        <v>1</v>
      </c>
      <c r="B196" s="4"/>
      <c r="C196" s="4"/>
      <c r="D196" s="4"/>
      <c r="E196" s="4"/>
      <c r="F196" s="5"/>
      <c r="G196" s="5"/>
      <c r="H196" s="5"/>
      <c r="I196" s="4"/>
      <c r="J196" s="5"/>
      <c r="K196" s="56"/>
      <c r="L196" s="56"/>
      <c r="M196" s="4"/>
      <c r="N196" s="4"/>
      <c r="O196" s="4"/>
      <c r="P196" s="4"/>
      <c r="Q196" s="4"/>
      <c r="R196" s="4"/>
      <c r="S196" s="4"/>
      <c r="T196" s="4"/>
      <c r="U196" s="4"/>
      <c r="V196" s="4"/>
      <c r="W196" s="4"/>
      <c r="X196" s="4"/>
      <c r="Y196" s="4"/>
    </row>
    <row r="197" spans="1:25" ht="15" customHeight="1" x14ac:dyDescent="0.25">
      <c r="A197" s="4">
        <f t="shared" si="8"/>
        <v>1</v>
      </c>
      <c r="B197" s="4"/>
      <c r="C197" s="4"/>
      <c r="D197" s="14" t="s">
        <v>29</v>
      </c>
      <c r="E197" s="4" t="s">
        <v>4</v>
      </c>
      <c r="F197" s="69"/>
      <c r="G197" s="4"/>
      <c r="H197" s="34">
        <f>SUM(H191:H195)</f>
        <v>0</v>
      </c>
      <c r="I197" s="4"/>
      <c r="J197" s="22">
        <f t="shared" si="9"/>
        <v>0</v>
      </c>
      <c r="K197" s="56"/>
      <c r="L197" s="56"/>
      <c r="M197" s="4"/>
      <c r="N197" s="4"/>
      <c r="O197" s="4"/>
      <c r="P197" s="4"/>
      <c r="Q197" s="4"/>
      <c r="R197" s="4"/>
      <c r="S197" s="4"/>
      <c r="T197" s="4"/>
      <c r="U197" s="4"/>
      <c r="V197" s="4"/>
      <c r="W197" s="4"/>
      <c r="X197" s="4"/>
      <c r="Y197" s="4"/>
    </row>
    <row r="198" spans="1:25" ht="15" customHeight="1" x14ac:dyDescent="0.25">
      <c r="A198" s="4">
        <f t="shared" si="8"/>
        <v>1</v>
      </c>
      <c r="B198" s="4"/>
      <c r="C198" s="4"/>
      <c r="D198" s="14"/>
      <c r="E198" s="4"/>
      <c r="F198" s="5"/>
      <c r="G198" s="5"/>
      <c r="H198" s="5"/>
      <c r="I198" s="4"/>
      <c r="J198" s="5"/>
      <c r="K198" s="56"/>
      <c r="L198" s="56"/>
      <c r="M198" s="4"/>
      <c r="N198" s="4"/>
      <c r="O198" s="4"/>
      <c r="P198" s="4"/>
      <c r="Q198" s="4"/>
      <c r="R198" s="4"/>
      <c r="S198" s="4"/>
      <c r="T198" s="4"/>
      <c r="U198" s="4"/>
      <c r="V198" s="4"/>
      <c r="W198" s="4"/>
      <c r="X198" s="4"/>
      <c r="Y198" s="4"/>
    </row>
    <row r="199" spans="1:25" ht="15" customHeight="1" x14ac:dyDescent="0.25">
      <c r="A199" s="4">
        <f t="shared" si="8"/>
        <v>1</v>
      </c>
      <c r="B199" s="4"/>
      <c r="C199" s="12" t="s">
        <v>33</v>
      </c>
      <c r="D199" s="4"/>
      <c r="E199" s="4"/>
      <c r="F199" s="5"/>
      <c r="G199" s="5"/>
      <c r="H199" s="5"/>
      <c r="I199" s="4"/>
      <c r="J199" s="5"/>
      <c r="K199" s="56"/>
      <c r="L199" s="56"/>
      <c r="M199" s="4"/>
      <c r="N199" s="4"/>
      <c r="O199" s="4"/>
      <c r="P199" s="4"/>
      <c r="Q199" s="4"/>
      <c r="R199" s="4"/>
      <c r="S199" s="4"/>
      <c r="T199" s="4"/>
      <c r="U199" s="4"/>
      <c r="V199" s="4"/>
      <c r="W199" s="4"/>
      <c r="X199" s="4"/>
      <c r="Y199" s="4"/>
    </row>
    <row r="200" spans="1:25" ht="15" customHeight="1" x14ac:dyDescent="0.25">
      <c r="A200" s="4">
        <f t="shared" si="8"/>
        <v>1</v>
      </c>
      <c r="B200" s="4"/>
      <c r="C200" s="12"/>
      <c r="D200" s="4" t="s">
        <v>65</v>
      </c>
      <c r="E200" s="4" t="s">
        <v>24</v>
      </c>
      <c r="F200" s="69"/>
      <c r="G200" s="4"/>
      <c r="H200" s="34">
        <f>ROUNDUP('Dane sieciowe bloki'!E139/10,0)*'Dane sieciowe bloki'!E142</f>
        <v>0</v>
      </c>
      <c r="I200" s="4"/>
      <c r="J200" s="22">
        <f>H200*F200</f>
        <v>0</v>
      </c>
      <c r="K200" s="56"/>
      <c r="L200" s="56"/>
      <c r="M200" s="4"/>
      <c r="N200" s="4"/>
      <c r="O200" s="4"/>
      <c r="P200" s="4"/>
      <c r="Q200" s="4"/>
      <c r="R200" s="4"/>
      <c r="S200" s="4"/>
      <c r="T200" s="4"/>
      <c r="U200" s="4"/>
      <c r="V200" s="4"/>
      <c r="W200" s="4"/>
      <c r="X200" s="4"/>
      <c r="Y200" s="4"/>
    </row>
    <row r="201" spans="1:25" ht="15" customHeight="1" x14ac:dyDescent="0.25">
      <c r="A201" s="4">
        <f t="shared" si="8"/>
        <v>1</v>
      </c>
      <c r="B201" s="4"/>
      <c r="C201" s="12"/>
      <c r="D201" s="4" t="s">
        <v>74</v>
      </c>
      <c r="E201" s="4" t="s">
        <v>24</v>
      </c>
      <c r="F201" s="69"/>
      <c r="G201" s="4"/>
      <c r="H201" s="34">
        <f>'Dane sieciowe bloki'!E142</f>
        <v>0</v>
      </c>
      <c r="I201" s="4"/>
      <c r="J201" s="22">
        <f>H201*F201</f>
        <v>0</v>
      </c>
      <c r="K201" s="56"/>
      <c r="L201" s="56"/>
      <c r="M201" s="4"/>
      <c r="N201" s="4"/>
      <c r="O201" s="4"/>
      <c r="P201" s="4"/>
      <c r="Q201" s="4"/>
      <c r="R201" s="4"/>
      <c r="S201" s="4"/>
      <c r="T201" s="4"/>
      <c r="U201" s="4"/>
      <c r="V201" s="4"/>
      <c r="W201" s="4"/>
      <c r="X201" s="4"/>
      <c r="Y201" s="4"/>
    </row>
    <row r="202" spans="1:25" ht="15" customHeight="1" x14ac:dyDescent="0.25">
      <c r="A202" s="4">
        <f t="shared" si="8"/>
        <v>1</v>
      </c>
      <c r="B202" s="4"/>
      <c r="C202" s="4"/>
      <c r="D202" s="4" t="s">
        <v>53</v>
      </c>
      <c r="E202" s="4" t="s">
        <v>24</v>
      </c>
      <c r="F202" s="69"/>
      <c r="G202" s="4"/>
      <c r="H202" s="34">
        <f>H204</f>
        <v>0</v>
      </c>
      <c r="I202" s="4"/>
      <c r="J202" s="22">
        <f>H202*F202</f>
        <v>0</v>
      </c>
      <c r="K202" s="56"/>
      <c r="L202" s="56"/>
      <c r="M202" s="4"/>
      <c r="N202" s="4"/>
      <c r="O202" s="4"/>
      <c r="P202" s="4"/>
      <c r="Q202" s="4"/>
      <c r="R202" s="4"/>
      <c r="S202" s="4"/>
      <c r="T202" s="4"/>
      <c r="U202" s="4"/>
      <c r="V202" s="4"/>
      <c r="W202" s="4"/>
      <c r="X202" s="4"/>
      <c r="Y202" s="4"/>
    </row>
    <row r="203" spans="1:25" ht="15" customHeight="1" x14ac:dyDescent="0.25">
      <c r="A203" s="4">
        <f t="shared" si="8"/>
        <v>1</v>
      </c>
      <c r="B203" s="4"/>
      <c r="C203" s="4"/>
      <c r="D203" s="4"/>
      <c r="E203" s="4"/>
      <c r="F203" s="4"/>
      <c r="G203" s="4"/>
      <c r="H203" s="4"/>
      <c r="I203" s="12"/>
      <c r="J203" s="4"/>
      <c r="K203" s="30"/>
      <c r="L203" s="30"/>
      <c r="M203" s="4"/>
      <c r="N203" s="4"/>
      <c r="O203" s="4"/>
      <c r="P203" s="4"/>
      <c r="Q203" s="4"/>
      <c r="R203" s="4"/>
      <c r="S203" s="4"/>
      <c r="T203" s="4"/>
      <c r="U203" s="4"/>
      <c r="V203" s="4"/>
      <c r="W203" s="4"/>
      <c r="X203" s="4"/>
      <c r="Y203" s="4"/>
    </row>
    <row r="204" spans="1:25" ht="15" customHeight="1" x14ac:dyDescent="0.25">
      <c r="A204" s="4">
        <f t="shared" si="8"/>
        <v>1</v>
      </c>
      <c r="B204" s="4"/>
      <c r="C204" s="4"/>
      <c r="D204" s="4" t="s">
        <v>64</v>
      </c>
      <c r="E204" s="4" t="s">
        <v>24</v>
      </c>
      <c r="F204" s="69"/>
      <c r="G204" s="4"/>
      <c r="H204" s="34">
        <f>'Dane sieciowe bloki'!E139*'Dane sieciowe bloki'!E142</f>
        <v>0</v>
      </c>
      <c r="I204" s="4"/>
      <c r="J204" s="22">
        <f>H204*F204</f>
        <v>0</v>
      </c>
      <c r="K204" s="56"/>
      <c r="L204" s="56"/>
      <c r="M204" s="4"/>
      <c r="N204" s="4"/>
      <c r="O204" s="4"/>
      <c r="P204" s="4"/>
      <c r="Q204" s="4"/>
      <c r="R204" s="4"/>
      <c r="S204" s="4"/>
      <c r="T204" s="4"/>
      <c r="U204" s="4"/>
      <c r="V204" s="4"/>
      <c r="W204" s="4"/>
      <c r="X204" s="4"/>
      <c r="Y204" s="4"/>
    </row>
    <row r="205" spans="1:25" ht="15" customHeight="1" x14ac:dyDescent="0.25">
      <c r="A205" s="4">
        <f t="shared" si="8"/>
        <v>1</v>
      </c>
      <c r="B205" s="4"/>
      <c r="C205" s="4"/>
      <c r="D205" s="4"/>
      <c r="E205" s="4"/>
      <c r="F205" s="4"/>
      <c r="G205" s="4"/>
      <c r="H205" s="4"/>
      <c r="I205" s="4"/>
      <c r="J205" s="4"/>
      <c r="K205" s="30"/>
      <c r="L205" s="30"/>
      <c r="M205" s="4"/>
      <c r="N205" s="4"/>
      <c r="O205" s="4"/>
      <c r="P205" s="4"/>
      <c r="Q205" s="4"/>
      <c r="R205" s="4"/>
      <c r="S205" s="4"/>
      <c r="T205" s="4"/>
      <c r="U205" s="4"/>
      <c r="V205" s="4"/>
      <c r="W205" s="4"/>
      <c r="X205" s="4"/>
      <c r="Y205" s="4"/>
    </row>
    <row r="206" spans="1:25" ht="15" customHeight="1" x14ac:dyDescent="0.25">
      <c r="A206" s="4">
        <f t="shared" si="8"/>
        <v>1</v>
      </c>
      <c r="B206" s="4"/>
      <c r="C206" s="12" t="s">
        <v>42</v>
      </c>
      <c r="D206" s="14"/>
      <c r="E206" s="4"/>
      <c r="F206" s="4"/>
      <c r="G206" s="4"/>
      <c r="H206" s="4"/>
      <c r="I206" s="4"/>
      <c r="J206" s="4"/>
      <c r="K206" s="30"/>
      <c r="L206" s="30"/>
      <c r="M206" s="4"/>
      <c r="N206" s="4"/>
      <c r="O206" s="4"/>
      <c r="P206" s="4"/>
      <c r="Q206" s="4"/>
      <c r="R206" s="4"/>
      <c r="S206" s="4"/>
      <c r="T206" s="4"/>
      <c r="U206" s="4"/>
      <c r="V206" s="4"/>
      <c r="W206" s="4"/>
      <c r="X206" s="4"/>
      <c r="Y206" s="4"/>
    </row>
    <row r="207" spans="1:25" ht="15" customHeight="1" x14ac:dyDescent="0.25">
      <c r="A207" s="4">
        <f t="shared" si="8"/>
        <v>1</v>
      </c>
      <c r="B207" s="4"/>
      <c r="C207" s="12"/>
      <c r="D207" s="4" t="s">
        <v>65</v>
      </c>
      <c r="E207" s="4" t="s">
        <v>24</v>
      </c>
      <c r="F207" s="69"/>
      <c r="G207" s="4"/>
      <c r="H207" s="34">
        <f>ROUNDUP('Dane sieciowe bloki'!E140/10,0)*'Dane sieciowe bloki'!E143</f>
        <v>0</v>
      </c>
      <c r="I207" s="4"/>
      <c r="J207" s="22">
        <f>H207*F207</f>
        <v>0</v>
      </c>
      <c r="K207" s="56"/>
      <c r="L207" s="56"/>
      <c r="M207" s="4"/>
      <c r="N207" s="4"/>
      <c r="O207" s="4"/>
      <c r="P207" s="4"/>
      <c r="Q207" s="4"/>
      <c r="R207" s="4"/>
      <c r="S207" s="4"/>
      <c r="T207" s="4"/>
      <c r="U207" s="4"/>
      <c r="V207" s="4"/>
      <c r="W207" s="4"/>
      <c r="X207" s="4"/>
      <c r="Y207" s="4"/>
    </row>
    <row r="208" spans="1:25" ht="15" customHeight="1" x14ac:dyDescent="0.25">
      <c r="A208" s="4">
        <f t="shared" si="8"/>
        <v>1</v>
      </c>
      <c r="B208" s="4"/>
      <c r="C208" s="4"/>
      <c r="D208" s="4" t="s">
        <v>74</v>
      </c>
      <c r="E208" s="4" t="s">
        <v>24</v>
      </c>
      <c r="F208" s="69"/>
      <c r="G208" s="4"/>
      <c r="H208" s="34">
        <f>'Dane sieciowe bloki'!E143</f>
        <v>0</v>
      </c>
      <c r="I208" s="4"/>
      <c r="J208" s="22">
        <f>H208*F208</f>
        <v>0</v>
      </c>
      <c r="K208" s="56"/>
      <c r="L208" s="56"/>
      <c r="M208" s="4"/>
      <c r="N208" s="4"/>
      <c r="O208" s="4"/>
      <c r="P208" s="4"/>
      <c r="Q208" s="4"/>
      <c r="R208" s="4"/>
      <c r="S208" s="4"/>
      <c r="T208" s="4"/>
      <c r="U208" s="4"/>
      <c r="V208" s="4"/>
      <c r="W208" s="4"/>
      <c r="X208" s="4"/>
      <c r="Y208" s="4"/>
    </row>
    <row r="209" spans="1:25" ht="15" customHeight="1" x14ac:dyDescent="0.25">
      <c r="A209" s="4">
        <f t="shared" si="8"/>
        <v>1</v>
      </c>
      <c r="B209" s="4"/>
      <c r="C209" s="4"/>
      <c r="D209" s="4" t="s">
        <v>53</v>
      </c>
      <c r="E209" s="4" t="s">
        <v>24</v>
      </c>
      <c r="F209" s="69"/>
      <c r="G209" s="4"/>
      <c r="H209" s="34">
        <f>H208</f>
        <v>0</v>
      </c>
      <c r="I209" s="4"/>
      <c r="J209" s="22">
        <f>H209*F209</f>
        <v>0</v>
      </c>
      <c r="K209" s="56"/>
      <c r="L209" s="56"/>
      <c r="M209" s="4"/>
      <c r="N209" s="4"/>
      <c r="O209" s="4"/>
      <c r="P209" s="4"/>
      <c r="Q209" s="4"/>
      <c r="R209" s="4"/>
      <c r="S209" s="4"/>
      <c r="T209" s="4"/>
      <c r="U209" s="4"/>
      <c r="V209" s="4"/>
      <c r="W209" s="4"/>
      <c r="X209" s="4"/>
      <c r="Y209" s="4"/>
    </row>
    <row r="210" spans="1:25" ht="15" customHeight="1" x14ac:dyDescent="0.25">
      <c r="A210" s="4">
        <f t="shared" si="8"/>
        <v>1</v>
      </c>
      <c r="B210" s="4"/>
      <c r="C210" s="4"/>
      <c r="D210" s="4"/>
      <c r="E210" s="4"/>
      <c r="F210" s="4"/>
      <c r="G210" s="4"/>
      <c r="H210" s="4"/>
      <c r="I210" s="4"/>
      <c r="J210" s="4"/>
      <c r="K210" s="30"/>
      <c r="L210" s="30"/>
      <c r="M210" s="4"/>
      <c r="N210" s="4"/>
      <c r="O210" s="4"/>
      <c r="P210" s="4"/>
      <c r="Q210" s="4"/>
      <c r="R210" s="4"/>
      <c r="S210" s="4"/>
      <c r="T210" s="4"/>
      <c r="U210" s="4"/>
      <c r="V210" s="4"/>
      <c r="W210" s="4"/>
      <c r="X210" s="4"/>
      <c r="Y210" s="4"/>
    </row>
    <row r="211" spans="1:25" ht="15" customHeight="1" x14ac:dyDescent="0.25">
      <c r="A211" s="4">
        <f t="shared" si="8"/>
        <v>1</v>
      </c>
      <c r="B211" s="4"/>
      <c r="C211" s="4"/>
      <c r="D211" s="4" t="s">
        <v>64</v>
      </c>
      <c r="E211" s="4" t="s">
        <v>24</v>
      </c>
      <c r="F211" s="69"/>
      <c r="G211" s="4"/>
      <c r="H211" s="34">
        <f>'Dane sieciowe bloki'!E140*'Dane sieciowe bloki'!E143</f>
        <v>0</v>
      </c>
      <c r="I211" s="4"/>
      <c r="J211" s="22">
        <f>H211*F211</f>
        <v>0</v>
      </c>
      <c r="K211" s="56"/>
      <c r="L211" s="56"/>
      <c r="M211" s="4"/>
      <c r="N211" s="4"/>
      <c r="O211" s="4"/>
      <c r="P211" s="4"/>
      <c r="Q211" s="4"/>
      <c r="R211" s="4"/>
      <c r="S211" s="4"/>
      <c r="T211" s="4"/>
      <c r="U211" s="4"/>
      <c r="V211" s="4"/>
      <c r="W211" s="4"/>
      <c r="X211" s="4"/>
      <c r="Y211" s="4"/>
    </row>
    <row r="212" spans="1:25" ht="15" customHeight="1" x14ac:dyDescent="0.25">
      <c r="A212" s="4"/>
      <c r="B212" s="4"/>
      <c r="C212" s="4"/>
      <c r="D212" s="4"/>
      <c r="E212" s="4"/>
      <c r="F212" s="4"/>
      <c r="G212" s="4"/>
      <c r="H212" s="4"/>
      <c r="I212" s="4"/>
      <c r="J212" s="4"/>
      <c r="K212" s="30"/>
      <c r="L212" s="30"/>
      <c r="M212" s="4"/>
      <c r="N212" s="4"/>
      <c r="O212" s="4"/>
      <c r="P212" s="4"/>
      <c r="Q212" s="4"/>
      <c r="R212" s="4"/>
      <c r="S212" s="4"/>
      <c r="T212" s="4"/>
      <c r="U212" s="4"/>
      <c r="V212" s="4"/>
      <c r="W212" s="4"/>
      <c r="X212" s="4"/>
      <c r="Y212" s="4"/>
    </row>
  </sheetData>
  <mergeCells count="7">
    <mergeCell ref="C4:J4"/>
    <mergeCell ref="C7:J7"/>
    <mergeCell ref="C12:J12"/>
    <mergeCell ref="C8:J8"/>
    <mergeCell ref="C9:J9"/>
    <mergeCell ref="C10:J10"/>
    <mergeCell ref="C11:J1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143"/>
  <sheetViews>
    <sheetView zoomScale="115" zoomScaleNormal="115" workbookViewId="0">
      <pane xSplit="5" ySplit="1" topLeftCell="F85" activePane="bottomRight" state="frozen"/>
      <selection pane="topRight" activeCell="E1" sqref="E1"/>
      <selection pane="bottomLeft" activeCell="A3" sqref="A3"/>
      <selection pane="bottomRight" activeCell="A143" sqref="A143:XFD1048576"/>
    </sheetView>
  </sheetViews>
  <sheetFormatPr defaultColWidth="0" defaultRowHeight="15" zeroHeight="1" x14ac:dyDescent="0.25"/>
  <cols>
    <col min="1" max="1" width="4.28515625" hidden="1" customWidth="1"/>
    <col min="2" max="2" width="4.28515625" customWidth="1"/>
    <col min="3" max="3" width="4.5703125" customWidth="1"/>
    <col min="4" max="4" width="45.85546875" customWidth="1"/>
    <col min="5" max="5" width="10" customWidth="1"/>
    <col min="6" max="6" width="23.85546875" customWidth="1"/>
    <col min="7" max="7" width="1.5703125" customWidth="1"/>
    <col min="8" max="8" width="22.7109375" customWidth="1"/>
    <col min="9" max="9" width="1.7109375" customWidth="1"/>
    <col min="10" max="10" width="22.7109375" customWidth="1"/>
    <col min="11" max="11" width="15.7109375" customWidth="1"/>
    <col min="12" max="12" width="11" style="59" hidden="1" customWidth="1"/>
    <col min="13" max="13" width="25.28515625" hidden="1" customWidth="1"/>
    <col min="14" max="25" width="0" hidden="1" customWidth="1"/>
    <col min="26" max="16382" width="8.85546875" hidden="1"/>
    <col min="16383" max="16383" width="4.5703125" hidden="1" customWidth="1"/>
    <col min="16384" max="16384" width="3.7109375" hidden="1" customWidth="1"/>
  </cols>
  <sheetData>
    <row r="1" spans="1:25" x14ac:dyDescent="0.25">
      <c r="A1" s="4"/>
      <c r="B1" s="4"/>
      <c r="C1" s="49" t="s">
        <v>212</v>
      </c>
      <c r="D1" s="4"/>
      <c r="E1" s="61" t="s">
        <v>160</v>
      </c>
      <c r="F1" s="61" t="s">
        <v>176</v>
      </c>
      <c r="G1" s="12"/>
      <c r="H1" s="61" t="s">
        <v>141</v>
      </c>
      <c r="I1" s="12"/>
      <c r="J1" s="61" t="s">
        <v>161</v>
      </c>
      <c r="K1" s="52"/>
      <c r="L1" s="52"/>
      <c r="M1" s="4"/>
      <c r="N1" s="4"/>
      <c r="O1" s="4"/>
      <c r="P1" s="4"/>
      <c r="Q1" s="4"/>
      <c r="R1" s="4"/>
      <c r="S1" s="4"/>
      <c r="T1" s="4"/>
      <c r="U1" s="4"/>
      <c r="V1" s="4"/>
      <c r="W1" s="4"/>
      <c r="X1" s="4"/>
      <c r="Y1" s="4"/>
    </row>
    <row r="2" spans="1:25" s="4" customFormat="1" ht="12.6" customHeight="1" x14ac:dyDescent="0.2">
      <c r="A2" s="1"/>
      <c r="B2" s="1"/>
      <c r="C2" s="2" t="s">
        <v>213</v>
      </c>
      <c r="D2" s="1"/>
      <c r="E2" s="1"/>
      <c r="F2" s="3"/>
      <c r="G2" s="1"/>
      <c r="H2" s="3"/>
      <c r="I2" s="1"/>
      <c r="J2" s="3"/>
      <c r="K2" s="53"/>
      <c r="L2" s="53"/>
      <c r="M2" s="1"/>
      <c r="N2" s="1"/>
      <c r="O2" s="1"/>
      <c r="P2" s="1"/>
      <c r="Q2" s="1"/>
      <c r="R2" s="1"/>
      <c r="S2" s="1"/>
      <c r="T2" s="1"/>
      <c r="U2" s="1"/>
      <c r="V2" s="1"/>
      <c r="W2" s="1"/>
      <c r="X2" s="1"/>
      <c r="Y2" s="1"/>
    </row>
    <row r="3" spans="1:25" x14ac:dyDescent="0.25">
      <c r="A3" s="4"/>
      <c r="B3" s="4"/>
      <c r="C3" s="49"/>
      <c r="D3" s="4"/>
      <c r="E3" s="61"/>
      <c r="F3" s="61"/>
      <c r="G3" s="12"/>
      <c r="H3" s="61"/>
      <c r="I3" s="12"/>
      <c r="J3" s="61"/>
      <c r="K3" s="52"/>
      <c r="L3" s="52"/>
      <c r="M3" s="4"/>
      <c r="N3" s="4"/>
      <c r="O3" s="4"/>
      <c r="P3" s="4"/>
      <c r="Q3" s="4"/>
      <c r="R3" s="4"/>
      <c r="S3" s="4"/>
      <c r="T3" s="4"/>
      <c r="U3" s="4"/>
      <c r="V3" s="4"/>
      <c r="W3" s="4"/>
      <c r="X3" s="4"/>
      <c r="Y3" s="4"/>
    </row>
    <row r="4" spans="1:25" ht="45.6" customHeight="1" x14ac:dyDescent="0.25">
      <c r="A4" s="4"/>
      <c r="B4" s="4"/>
      <c r="C4" s="75" t="s">
        <v>325</v>
      </c>
      <c r="D4" s="75"/>
      <c r="E4" s="75"/>
      <c r="F4" s="75"/>
      <c r="G4" s="75"/>
      <c r="H4" s="75"/>
      <c r="I4" s="75"/>
      <c r="J4" s="75"/>
      <c r="K4" s="54"/>
      <c r="L4" s="54"/>
      <c r="M4" s="4"/>
      <c r="N4" s="4"/>
      <c r="O4" s="4"/>
      <c r="P4" s="4"/>
      <c r="Q4" s="4"/>
      <c r="R4" s="4"/>
      <c r="S4" s="4"/>
      <c r="T4" s="4"/>
      <c r="U4" s="4"/>
      <c r="V4" s="4"/>
      <c r="W4" s="4"/>
      <c r="X4" s="4"/>
      <c r="Y4" s="4"/>
    </row>
    <row r="5" spans="1:25" ht="14.45" customHeight="1" x14ac:dyDescent="0.25">
      <c r="A5" s="4"/>
      <c r="B5" s="4"/>
      <c r="C5" s="40"/>
      <c r="D5" s="40"/>
      <c r="E5" s="40"/>
      <c r="F5" s="40"/>
      <c r="G5" s="40"/>
      <c r="H5" s="40"/>
      <c r="I5" s="40"/>
      <c r="J5" s="40"/>
      <c r="K5" s="55"/>
      <c r="L5" s="55"/>
      <c r="M5" s="4"/>
      <c r="N5" s="4"/>
      <c r="O5" s="4"/>
      <c r="P5" s="4"/>
      <c r="Q5" s="4"/>
      <c r="R5" s="4"/>
      <c r="S5" s="4"/>
      <c r="T5" s="4"/>
      <c r="U5" s="4"/>
      <c r="V5" s="4"/>
      <c r="W5" s="4"/>
      <c r="X5" s="4"/>
      <c r="Y5" s="4"/>
    </row>
    <row r="6" spans="1:25" ht="14.45" customHeight="1" x14ac:dyDescent="0.25">
      <c r="A6" s="4"/>
      <c r="B6" s="4"/>
      <c r="C6" s="49" t="s">
        <v>241</v>
      </c>
      <c r="D6" s="40"/>
      <c r="E6" s="40"/>
      <c r="F6" s="40"/>
      <c r="G6" s="40"/>
      <c r="H6" s="40"/>
      <c r="I6" s="40"/>
      <c r="J6" s="40"/>
      <c r="K6" s="55"/>
      <c r="L6" s="55"/>
      <c r="M6" s="4"/>
      <c r="N6" s="4"/>
      <c r="O6" s="4"/>
      <c r="P6" s="4"/>
      <c r="Q6" s="4"/>
      <c r="R6" s="4"/>
      <c r="S6" s="4"/>
      <c r="T6" s="4"/>
      <c r="U6" s="4"/>
      <c r="V6" s="4"/>
      <c r="W6" s="4"/>
      <c r="X6" s="4"/>
      <c r="Y6" s="4"/>
    </row>
    <row r="7" spans="1:25" ht="14.45" customHeight="1" x14ac:dyDescent="0.25">
      <c r="A7" s="4"/>
      <c r="B7" s="4"/>
      <c r="C7" s="75" t="s">
        <v>214</v>
      </c>
      <c r="D7" s="75"/>
      <c r="E7" s="75"/>
      <c r="F7" s="75"/>
      <c r="G7" s="75"/>
      <c r="H7" s="75"/>
      <c r="I7" s="75"/>
      <c r="J7" s="75"/>
      <c r="K7" s="54"/>
      <c r="L7" s="54"/>
      <c r="M7" s="4"/>
      <c r="N7" s="4"/>
      <c r="O7" s="4"/>
      <c r="P7" s="4"/>
      <c r="Q7" s="4"/>
      <c r="R7" s="4"/>
      <c r="S7" s="4"/>
      <c r="T7" s="4"/>
      <c r="U7" s="4"/>
      <c r="V7" s="4"/>
      <c r="W7" s="4"/>
      <c r="X7" s="4"/>
      <c r="Y7" s="4"/>
    </row>
    <row r="8" spans="1:25" ht="14.45" customHeight="1" x14ac:dyDescent="0.25">
      <c r="A8" s="4"/>
      <c r="B8" s="4"/>
      <c r="C8" s="75" t="s">
        <v>215</v>
      </c>
      <c r="D8" s="75"/>
      <c r="E8" s="75"/>
      <c r="F8" s="75"/>
      <c r="G8" s="75"/>
      <c r="H8" s="75"/>
      <c r="I8" s="75"/>
      <c r="J8" s="75"/>
      <c r="K8" s="54"/>
      <c r="L8" s="54"/>
      <c r="M8" s="4"/>
      <c r="N8" s="4"/>
      <c r="O8" s="4"/>
      <c r="P8" s="4"/>
      <c r="Q8" s="4"/>
      <c r="R8" s="4"/>
      <c r="S8" s="4"/>
      <c r="T8" s="4"/>
      <c r="U8" s="4"/>
      <c r="V8" s="4"/>
      <c r="W8" s="4"/>
      <c r="X8" s="4"/>
      <c r="Y8" s="4"/>
    </row>
    <row r="9" spans="1:25" ht="14.45" customHeight="1" x14ac:dyDescent="0.25">
      <c r="A9" s="4"/>
      <c r="B9" s="4"/>
      <c r="C9" s="75" t="s">
        <v>242</v>
      </c>
      <c r="D9" s="75"/>
      <c r="E9" s="75"/>
      <c r="F9" s="75"/>
      <c r="G9" s="75"/>
      <c r="H9" s="75"/>
      <c r="I9" s="75"/>
      <c r="J9" s="75"/>
      <c r="K9" s="54"/>
      <c r="L9" s="54"/>
      <c r="M9" s="4"/>
      <c r="N9" s="4"/>
      <c r="O9" s="4"/>
      <c r="P9" s="4"/>
      <c r="Q9" s="4"/>
      <c r="R9" s="4"/>
      <c r="S9" s="4"/>
      <c r="T9" s="4"/>
      <c r="U9" s="4"/>
      <c r="V9" s="4"/>
      <c r="W9" s="4"/>
      <c r="X9" s="4"/>
      <c r="Y9" s="4"/>
    </row>
    <row r="10" spans="1:25" x14ac:dyDescent="0.25">
      <c r="A10" s="4"/>
      <c r="B10" s="4"/>
      <c r="C10" s="75" t="s">
        <v>243</v>
      </c>
      <c r="D10" s="75"/>
      <c r="E10" s="75"/>
      <c r="F10" s="75"/>
      <c r="G10" s="75"/>
      <c r="H10" s="75"/>
      <c r="I10" s="75"/>
      <c r="J10" s="75"/>
      <c r="K10" s="54"/>
      <c r="L10" s="54"/>
      <c r="M10" s="4"/>
      <c r="N10" s="4"/>
      <c r="O10" s="4"/>
      <c r="P10" s="4"/>
      <c r="Q10" s="4"/>
      <c r="R10" s="4"/>
      <c r="S10" s="4"/>
      <c r="T10" s="4"/>
      <c r="U10" s="4"/>
      <c r="V10" s="4"/>
      <c r="W10" s="4"/>
      <c r="X10" s="4"/>
      <c r="Y10" s="4"/>
    </row>
    <row r="11" spans="1:25" ht="24" customHeight="1" x14ac:dyDescent="0.25">
      <c r="A11" s="4"/>
      <c r="B11" s="4"/>
      <c r="C11" s="75" t="s">
        <v>244</v>
      </c>
      <c r="D11" s="75"/>
      <c r="E11" s="75"/>
      <c r="F11" s="75"/>
      <c r="G11" s="75"/>
      <c r="H11" s="75"/>
      <c r="I11" s="75"/>
      <c r="J11" s="75"/>
      <c r="K11" s="54"/>
      <c r="L11" s="54"/>
      <c r="M11" s="4"/>
      <c r="N11" s="4"/>
      <c r="O11" s="4"/>
      <c r="P11" s="4"/>
      <c r="Q11" s="4"/>
      <c r="R11" s="4"/>
      <c r="S11" s="4"/>
      <c r="T11" s="4"/>
      <c r="U11" s="4"/>
      <c r="V11" s="4"/>
      <c r="W11" s="4"/>
      <c r="X11" s="4"/>
      <c r="Y11" s="4"/>
    </row>
    <row r="12" spans="1:25" x14ac:dyDescent="0.25">
      <c r="A12" s="4"/>
      <c r="B12" s="4"/>
      <c r="C12" s="40"/>
      <c r="D12" s="40"/>
      <c r="E12" s="40"/>
      <c r="F12" s="40"/>
      <c r="G12" s="40"/>
      <c r="H12" s="40"/>
      <c r="I12" s="40"/>
      <c r="J12" s="40"/>
      <c r="K12" s="55"/>
      <c r="L12" s="55"/>
      <c r="M12" s="4"/>
      <c r="N12" s="4"/>
      <c r="O12" s="4"/>
      <c r="P12" s="4"/>
      <c r="Q12" s="4"/>
      <c r="R12" s="4"/>
      <c r="S12" s="4"/>
      <c r="T12" s="4"/>
      <c r="U12" s="4"/>
      <c r="V12" s="4"/>
      <c r="W12" s="4"/>
      <c r="X12" s="4"/>
      <c r="Y12" s="4"/>
    </row>
    <row r="13" spans="1:25" s="4" customFormat="1" ht="12.6" customHeight="1" x14ac:dyDescent="0.2">
      <c r="A13" s="1"/>
      <c r="B13" s="1"/>
      <c r="C13" s="2" t="s">
        <v>15</v>
      </c>
      <c r="D13" s="1"/>
      <c r="E13" s="1"/>
      <c r="F13" s="3"/>
      <c r="G13" s="1"/>
      <c r="H13" s="3"/>
      <c r="I13" s="1"/>
      <c r="J13" s="3"/>
      <c r="K13" s="53"/>
      <c r="L13" s="53"/>
      <c r="M13" s="1"/>
      <c r="N13" s="1"/>
      <c r="O13" s="1"/>
      <c r="P13" s="1"/>
      <c r="Q13" s="1"/>
      <c r="R13" s="1"/>
      <c r="S13" s="1"/>
      <c r="T13" s="1"/>
      <c r="U13" s="1"/>
      <c r="V13" s="1"/>
      <c r="W13" s="1"/>
      <c r="X13" s="1"/>
      <c r="Y13" s="1"/>
    </row>
    <row r="14" spans="1:25" x14ac:dyDescent="0.25">
      <c r="A14" s="4"/>
      <c r="B14" s="4"/>
      <c r="C14" s="4"/>
      <c r="D14" s="4"/>
      <c r="E14" s="4"/>
      <c r="F14" s="4"/>
      <c r="G14" s="4"/>
      <c r="H14" s="4"/>
      <c r="I14" s="4"/>
      <c r="J14" s="4"/>
      <c r="K14" s="30"/>
      <c r="L14" s="30"/>
      <c r="M14" s="4"/>
      <c r="N14" s="4"/>
      <c r="O14" s="4"/>
      <c r="P14" s="4"/>
      <c r="Q14" s="4"/>
      <c r="R14" s="4"/>
      <c r="S14" s="4"/>
      <c r="T14" s="4"/>
      <c r="U14" s="4"/>
      <c r="V14" s="4"/>
      <c r="W14" s="4"/>
      <c r="X14" s="4"/>
      <c r="Y14" s="4"/>
    </row>
    <row r="15" spans="1:25" x14ac:dyDescent="0.25">
      <c r="A15" s="4"/>
      <c r="B15" s="4"/>
      <c r="C15" s="12" t="s">
        <v>34</v>
      </c>
      <c r="D15" s="4"/>
      <c r="E15" s="4"/>
      <c r="F15" s="4"/>
      <c r="G15" s="4"/>
      <c r="H15" s="4"/>
      <c r="I15" s="4"/>
      <c r="J15" s="4"/>
      <c r="K15" s="30"/>
      <c r="L15" s="30"/>
      <c r="M15" s="4"/>
      <c r="N15" s="4"/>
      <c r="O15" s="4"/>
      <c r="P15" s="4"/>
      <c r="Q15" s="4"/>
      <c r="R15" s="4"/>
      <c r="S15" s="4"/>
      <c r="T15" s="4"/>
      <c r="U15" s="4"/>
      <c r="V15" s="4"/>
      <c r="W15" s="4"/>
      <c r="X15" s="4"/>
      <c r="Y15" s="4"/>
    </row>
    <row r="16" spans="1:25" x14ac:dyDescent="0.25">
      <c r="A16" s="4">
        <f>1-'Dane sieciowe domy'!$A$29</f>
        <v>1</v>
      </c>
      <c r="B16" s="4"/>
      <c r="C16" s="4"/>
      <c r="D16" s="4"/>
      <c r="E16" s="4"/>
      <c r="F16" s="5"/>
      <c r="G16" s="4"/>
      <c r="H16" s="5"/>
      <c r="I16" s="4"/>
      <c r="J16" s="5"/>
      <c r="K16" s="56"/>
      <c r="L16" s="56"/>
      <c r="M16" s="4"/>
      <c r="N16" s="4"/>
      <c r="O16" s="4"/>
      <c r="P16" s="4"/>
      <c r="Q16" s="4"/>
      <c r="R16" s="4"/>
      <c r="S16" s="4"/>
      <c r="T16" s="4"/>
      <c r="U16" s="4"/>
      <c r="V16" s="4"/>
      <c r="W16" s="4"/>
      <c r="X16" s="4"/>
      <c r="Y16" s="4"/>
    </row>
    <row r="17" spans="1:25" x14ac:dyDescent="0.25">
      <c r="A17" s="4">
        <f>1-'Dane sieciowe domy'!$A$29</f>
        <v>1</v>
      </c>
      <c r="B17" s="4"/>
      <c r="C17" s="12"/>
      <c r="D17" s="4" t="s">
        <v>281</v>
      </c>
      <c r="E17" s="4" t="s">
        <v>47</v>
      </c>
      <c r="F17" s="69"/>
      <c r="G17" s="4"/>
      <c r="H17" s="34">
        <f>('Dane sieciowe domy'!$E$34+'Dane sieciowe domy'!$E$16*'Dane sieciowe domy'!$E$19*'Dane sieciowe domy'!$E$14)*doz</f>
        <v>0</v>
      </c>
      <c r="I17" s="4"/>
      <c r="J17" s="22">
        <f>H17*F17</f>
        <v>0</v>
      </c>
      <c r="K17" s="56"/>
      <c r="L17" s="56"/>
      <c r="M17" s="4"/>
      <c r="N17" s="4"/>
      <c r="O17" s="4"/>
      <c r="P17" s="4"/>
      <c r="Q17" s="4"/>
      <c r="R17" s="4"/>
      <c r="S17" s="4"/>
      <c r="T17" s="4"/>
      <c r="U17" s="4"/>
      <c r="V17" s="4"/>
      <c r="W17" s="4"/>
      <c r="X17" s="4"/>
      <c r="Y17" s="4"/>
    </row>
    <row r="18" spans="1:25" x14ac:dyDescent="0.25">
      <c r="A18" s="4">
        <f>1-'Dane sieciowe domy'!$A$29</f>
        <v>1</v>
      </c>
      <c r="B18" s="4"/>
      <c r="C18" s="12"/>
      <c r="D18" s="4"/>
      <c r="E18" s="4"/>
      <c r="F18" s="4"/>
      <c r="G18" s="4"/>
      <c r="H18" s="4"/>
      <c r="I18" s="4"/>
      <c r="J18" s="4"/>
      <c r="K18" s="30"/>
      <c r="L18" s="30"/>
      <c r="M18" s="4"/>
      <c r="N18" s="4"/>
      <c r="O18" s="4"/>
      <c r="P18" s="4"/>
      <c r="Q18" s="4"/>
      <c r="R18" s="4"/>
      <c r="S18" s="4"/>
      <c r="T18" s="4"/>
      <c r="U18" s="4"/>
      <c r="V18" s="4"/>
      <c r="W18" s="4"/>
      <c r="X18" s="4"/>
      <c r="Y18" s="4"/>
    </row>
    <row r="19" spans="1:25" x14ac:dyDescent="0.25">
      <c r="A19" s="4">
        <f>1-'Dane sieciowe domy'!$A$29</f>
        <v>1</v>
      </c>
      <c r="B19" s="4"/>
      <c r="C19" s="12"/>
      <c r="D19" s="4" t="s">
        <v>282</v>
      </c>
      <c r="E19" s="4" t="s">
        <v>47</v>
      </c>
      <c r="F19" s="69"/>
      <c r="G19" s="4"/>
      <c r="H19" s="34">
        <f>H17</f>
        <v>0</v>
      </c>
      <c r="I19" s="4"/>
      <c r="J19" s="22">
        <f>H19*F19</f>
        <v>0</v>
      </c>
      <c r="K19" s="56"/>
      <c r="L19" s="56"/>
      <c r="M19" s="4"/>
      <c r="N19" s="4"/>
      <c r="O19" s="4"/>
      <c r="P19" s="4"/>
      <c r="Q19" s="4"/>
      <c r="R19" s="4"/>
      <c r="S19" s="4"/>
      <c r="T19" s="4"/>
      <c r="U19" s="4"/>
      <c r="V19" s="4"/>
      <c r="W19" s="4"/>
      <c r="X19" s="4"/>
      <c r="Y19" s="4"/>
    </row>
    <row r="20" spans="1:25" x14ac:dyDescent="0.25">
      <c r="A20" s="4">
        <f>1-'Dane sieciowe domy'!$A$29</f>
        <v>1</v>
      </c>
      <c r="B20" s="4"/>
      <c r="C20" s="12"/>
      <c r="D20" s="4" t="s">
        <v>283</v>
      </c>
      <c r="E20" s="4" t="s">
        <v>47</v>
      </c>
      <c r="F20" s="69"/>
      <c r="G20" s="4"/>
      <c r="H20" s="34">
        <f>H17</f>
        <v>0</v>
      </c>
      <c r="I20" s="4"/>
      <c r="J20" s="22">
        <f>H20*F20</f>
        <v>0</v>
      </c>
      <c r="K20" s="56"/>
      <c r="L20" s="56"/>
      <c r="M20" s="4"/>
      <c r="N20" s="4"/>
      <c r="O20" s="4"/>
      <c r="P20" s="4"/>
      <c r="Q20" s="4"/>
      <c r="R20" s="4"/>
      <c r="S20" s="4"/>
      <c r="T20" s="4"/>
      <c r="U20" s="4"/>
      <c r="V20" s="4"/>
      <c r="W20" s="4"/>
      <c r="X20" s="4"/>
      <c r="Y20" s="4"/>
    </row>
    <row r="21" spans="1:25" x14ac:dyDescent="0.25">
      <c r="A21" s="4">
        <f>IF(AND('Dane sieciowe domy'!$A$29=0,'Dane sieciowe domy'!$E$29="budowa"),0,1)</f>
        <v>1</v>
      </c>
      <c r="B21" s="4"/>
      <c r="C21" s="12"/>
      <c r="D21" s="4"/>
      <c r="E21" s="4"/>
      <c r="F21" s="4"/>
      <c r="G21" s="4"/>
      <c r="H21" s="4"/>
      <c r="I21" s="4"/>
      <c r="J21" s="4"/>
      <c r="K21" s="56"/>
      <c r="L21" s="56"/>
      <c r="M21" s="4"/>
      <c r="N21" s="4"/>
      <c r="O21" s="4"/>
      <c r="P21" s="4"/>
      <c r="Q21" s="4"/>
      <c r="R21" s="4"/>
      <c r="S21" s="4"/>
      <c r="T21" s="4"/>
      <c r="U21" s="4"/>
      <c r="V21" s="4"/>
      <c r="W21" s="4"/>
      <c r="X21" s="4"/>
      <c r="Y21" s="4"/>
    </row>
    <row r="22" spans="1:25" x14ac:dyDescent="0.25">
      <c r="A22" s="4">
        <f>IF(AND('Dane sieciowe domy'!$A$29=0,'Dane sieciowe domy'!$E$29="budowa"),0,1)</f>
        <v>1</v>
      </c>
      <c r="B22" s="4"/>
      <c r="C22" s="4"/>
      <c r="D22" s="4" t="s">
        <v>287</v>
      </c>
      <c r="E22" s="4" t="s">
        <v>24</v>
      </c>
      <c r="F22" s="69"/>
      <c r="G22" s="4"/>
      <c r="H22" s="34">
        <f>'Dane sieciowe domy'!E16/4*IF(AND('Dane sieciowe domy'!$A$29=0,'Dane sieciowe domy'!$E$29="budowa"),1,0)</f>
        <v>0</v>
      </c>
      <c r="I22" s="4"/>
      <c r="J22" s="22">
        <f>H22*F22</f>
        <v>0</v>
      </c>
      <c r="K22" s="30"/>
      <c r="L22" s="30"/>
      <c r="M22" s="4"/>
      <c r="N22" s="4"/>
      <c r="O22" s="4"/>
      <c r="P22" s="4"/>
      <c r="Q22" s="4"/>
      <c r="R22" s="4"/>
      <c r="S22" s="4"/>
      <c r="T22" s="4"/>
      <c r="U22" s="4"/>
      <c r="V22" s="4"/>
      <c r="W22" s="4"/>
      <c r="X22" s="4"/>
      <c r="Y22" s="4"/>
    </row>
    <row r="23" spans="1:25" x14ac:dyDescent="0.25">
      <c r="A23" s="4">
        <f>A22</f>
        <v>1</v>
      </c>
      <c r="B23" s="4"/>
      <c r="C23" s="4"/>
      <c r="D23" s="4" t="s">
        <v>288</v>
      </c>
      <c r="E23" s="4" t="s">
        <v>24</v>
      </c>
      <c r="F23" s="69"/>
      <c r="G23" s="4"/>
      <c r="H23" s="34">
        <f>H22</f>
        <v>0</v>
      </c>
      <c r="I23" s="4"/>
      <c r="J23" s="22">
        <f>H23*F23</f>
        <v>0</v>
      </c>
      <c r="K23" s="30"/>
      <c r="L23" s="30"/>
      <c r="M23" s="4"/>
      <c r="N23" s="4"/>
      <c r="O23" s="4"/>
      <c r="P23" s="4"/>
      <c r="Q23" s="4"/>
      <c r="R23" s="4"/>
      <c r="S23" s="4"/>
      <c r="T23" s="4"/>
      <c r="U23" s="4"/>
      <c r="V23" s="4"/>
      <c r="W23" s="4"/>
      <c r="X23" s="4"/>
      <c r="Y23" s="4"/>
    </row>
    <row r="24" spans="1:25" x14ac:dyDescent="0.25">
      <c r="A24" s="4">
        <f>A25</f>
        <v>1</v>
      </c>
      <c r="B24" s="4"/>
      <c r="C24" s="4"/>
      <c r="D24" s="4"/>
      <c r="E24" s="4"/>
      <c r="F24" s="56"/>
      <c r="G24" s="4"/>
      <c r="H24" s="56"/>
      <c r="I24" s="4"/>
      <c r="J24" s="65"/>
      <c r="K24" s="30"/>
      <c r="L24" s="30"/>
      <c r="M24" s="4"/>
      <c r="N24" s="4"/>
      <c r="O24" s="4"/>
      <c r="P24" s="4"/>
      <c r="Q24" s="4"/>
      <c r="R24" s="4"/>
      <c r="S24" s="4"/>
      <c r="T24" s="4"/>
      <c r="U24" s="4"/>
      <c r="V24" s="4"/>
      <c r="W24" s="4"/>
      <c r="X24" s="4"/>
      <c r="Y24" s="4"/>
    </row>
    <row r="25" spans="1:25" x14ac:dyDescent="0.25">
      <c r="A25" s="4">
        <f>IF(AND('Dane sieciowe domy'!$A$29=0,'Dane sieciowe domy'!$E$29="dzierżawa"),0,1)</f>
        <v>1</v>
      </c>
      <c r="B25" s="4"/>
      <c r="C25" s="4"/>
      <c r="D25" s="4" t="s">
        <v>296</v>
      </c>
      <c r="E25" s="4" t="s">
        <v>24</v>
      </c>
      <c r="F25" s="69"/>
      <c r="G25" s="4"/>
      <c r="H25" s="34">
        <f>'Dane sieciowe domy'!E16/4*IF(AND('Dane sieciowe domy'!$A$29=0,'Dane sieciowe domy'!$E$29="dzierżawa"),1,0)</f>
        <v>0</v>
      </c>
      <c r="I25" s="4"/>
      <c r="J25" s="22">
        <f>H25*F25</f>
        <v>0</v>
      </c>
      <c r="K25" s="30"/>
      <c r="L25" s="30"/>
      <c r="M25" s="4"/>
      <c r="N25" s="4"/>
      <c r="O25" s="4"/>
      <c r="P25" s="4"/>
      <c r="Q25" s="4"/>
      <c r="R25" s="4"/>
      <c r="S25" s="4"/>
      <c r="T25" s="4"/>
      <c r="U25" s="4"/>
      <c r="V25" s="4"/>
      <c r="W25" s="4"/>
      <c r="X25" s="4"/>
      <c r="Y25" s="4"/>
    </row>
    <row r="26" spans="1:25" x14ac:dyDescent="0.25">
      <c r="A26" s="4"/>
      <c r="B26" s="4"/>
      <c r="C26" s="4"/>
      <c r="D26" s="4"/>
      <c r="E26" s="4"/>
      <c r="F26" s="56"/>
      <c r="G26" s="4"/>
      <c r="H26" s="56"/>
      <c r="I26" s="4"/>
      <c r="J26" s="65"/>
      <c r="K26" s="30"/>
      <c r="L26" s="30"/>
      <c r="M26" s="4"/>
      <c r="N26" s="4"/>
      <c r="O26" s="4"/>
      <c r="P26" s="4"/>
      <c r="Q26" s="4"/>
      <c r="R26" s="4"/>
      <c r="S26" s="4"/>
      <c r="T26" s="4"/>
      <c r="U26" s="4"/>
      <c r="V26" s="4"/>
      <c r="W26" s="4"/>
      <c r="X26" s="4"/>
      <c r="Y26" s="4"/>
    </row>
    <row r="27" spans="1:25" x14ac:dyDescent="0.25">
      <c r="A27" s="4">
        <f>A17</f>
        <v>1</v>
      </c>
      <c r="B27" s="4"/>
      <c r="C27" s="4"/>
      <c r="D27" s="4" t="s">
        <v>289</v>
      </c>
      <c r="E27" s="4" t="s">
        <v>47</v>
      </c>
      <c r="F27" s="69"/>
      <c r="G27" s="4"/>
      <c r="H27" s="34">
        <f>H17</f>
        <v>0</v>
      </c>
      <c r="I27" s="4"/>
      <c r="J27" s="22">
        <f>H27*F27</f>
        <v>0</v>
      </c>
      <c r="K27" s="30"/>
      <c r="L27" s="30"/>
      <c r="M27" s="4"/>
      <c r="N27" s="4"/>
      <c r="O27" s="4"/>
      <c r="P27" s="4"/>
      <c r="Q27" s="4"/>
      <c r="R27" s="4"/>
      <c r="S27" s="4"/>
      <c r="T27" s="4"/>
      <c r="U27" s="4"/>
      <c r="V27" s="4"/>
      <c r="W27" s="4"/>
      <c r="X27" s="4"/>
      <c r="Y27" s="4"/>
    </row>
    <row r="28" spans="1:25" x14ac:dyDescent="0.25">
      <c r="A28" s="4"/>
      <c r="B28" s="4"/>
      <c r="C28" s="4"/>
      <c r="D28" s="4"/>
      <c r="E28" s="4"/>
      <c r="F28" s="4"/>
      <c r="G28" s="4"/>
      <c r="H28" s="4"/>
      <c r="I28" s="4"/>
      <c r="J28" s="4"/>
      <c r="K28" s="30"/>
      <c r="L28" s="30"/>
      <c r="M28" s="4"/>
      <c r="N28" s="4"/>
      <c r="O28" s="4"/>
      <c r="P28" s="4"/>
      <c r="Q28" s="4"/>
      <c r="R28" s="4"/>
      <c r="S28" s="4"/>
      <c r="T28" s="4"/>
      <c r="U28" s="4"/>
      <c r="V28" s="4"/>
      <c r="W28" s="4"/>
      <c r="X28" s="4"/>
      <c r="Y28" s="4"/>
    </row>
    <row r="29" spans="1:25" s="4" customFormat="1" ht="12.6" customHeight="1" x14ac:dyDescent="0.2">
      <c r="A29" s="1"/>
      <c r="B29" s="1"/>
      <c r="C29" s="2" t="s">
        <v>123</v>
      </c>
      <c r="D29" s="2"/>
      <c r="E29" s="1"/>
      <c r="F29" s="13"/>
      <c r="G29" s="1"/>
      <c r="H29" s="13"/>
      <c r="I29" s="1"/>
      <c r="J29" s="13"/>
      <c r="K29" s="57"/>
      <c r="L29" s="57"/>
      <c r="M29" s="1"/>
      <c r="N29" s="1"/>
      <c r="O29" s="1"/>
      <c r="P29" s="1"/>
      <c r="Q29" s="1"/>
      <c r="R29" s="1"/>
      <c r="S29" s="1"/>
      <c r="T29" s="1"/>
      <c r="U29" s="1"/>
      <c r="V29" s="1"/>
      <c r="W29" s="1"/>
      <c r="X29" s="1"/>
      <c r="Y29" s="1"/>
    </row>
    <row r="30" spans="1:25" x14ac:dyDescent="0.25">
      <c r="A30" s="4"/>
      <c r="B30" s="4"/>
      <c r="C30" s="12"/>
      <c r="D30" s="20"/>
      <c r="E30" s="4"/>
      <c r="F30" s="4"/>
      <c r="G30" s="4"/>
      <c r="H30" s="4"/>
      <c r="I30" s="4"/>
      <c r="J30" s="4"/>
      <c r="K30" s="30"/>
      <c r="L30" s="30"/>
      <c r="M30" s="4"/>
      <c r="N30" s="4"/>
      <c r="O30" s="4"/>
      <c r="P30" s="4"/>
      <c r="Q30" s="4"/>
      <c r="R30" s="4"/>
      <c r="S30" s="4"/>
      <c r="T30" s="4"/>
      <c r="U30" s="4"/>
      <c r="V30" s="4"/>
      <c r="W30" s="4"/>
      <c r="X30" s="4"/>
      <c r="Y30" s="4"/>
    </row>
    <row r="31" spans="1:25" x14ac:dyDescent="0.25">
      <c r="A31" s="4"/>
      <c r="B31" s="4"/>
      <c r="C31" s="12"/>
      <c r="D31" s="4" t="s">
        <v>184</v>
      </c>
      <c r="E31" s="4" t="s">
        <v>24</v>
      </c>
      <c r="F31" s="69"/>
      <c r="G31" s="4"/>
      <c r="H31" s="34">
        <f>IF(OR(H17&lt;&gt;0,H22&lt;&gt;0),1,0)</f>
        <v>0</v>
      </c>
      <c r="I31" s="4"/>
      <c r="J31" s="22">
        <f t="shared" ref="J31:J33" si="0">H31*F31</f>
        <v>0</v>
      </c>
      <c r="K31" s="56"/>
      <c r="L31" s="56"/>
      <c r="M31" s="4"/>
      <c r="N31" s="4"/>
      <c r="O31" s="4"/>
      <c r="P31" s="4"/>
      <c r="Q31" s="4"/>
      <c r="R31" s="4"/>
      <c r="S31" s="4"/>
      <c r="T31" s="4"/>
      <c r="U31" s="4"/>
      <c r="V31" s="4"/>
      <c r="W31" s="4"/>
      <c r="X31" s="4"/>
      <c r="Y31" s="4"/>
    </row>
    <row r="32" spans="1:25" x14ac:dyDescent="0.25">
      <c r="A32" s="4"/>
      <c r="B32" s="4"/>
      <c r="C32" s="12"/>
      <c r="D32" s="4" t="s">
        <v>306</v>
      </c>
      <c r="E32" s="4" t="s">
        <v>24</v>
      </c>
      <c r="F32" s="69"/>
      <c r="G32" s="4"/>
      <c r="H32" s="34">
        <v>1</v>
      </c>
      <c r="I32" s="4"/>
      <c r="J32" s="22">
        <f t="shared" si="0"/>
        <v>0</v>
      </c>
      <c r="K32" s="56"/>
      <c r="L32" s="56"/>
      <c r="M32" s="4"/>
      <c r="N32" s="4"/>
      <c r="O32" s="4"/>
      <c r="P32" s="4"/>
      <c r="Q32" s="4"/>
      <c r="R32" s="4"/>
      <c r="S32" s="4"/>
      <c r="T32" s="4"/>
      <c r="U32" s="4"/>
      <c r="V32" s="4"/>
      <c r="W32" s="4"/>
      <c r="X32" s="4"/>
      <c r="Y32" s="4"/>
    </row>
    <row r="33" spans="1:25" x14ac:dyDescent="0.25">
      <c r="A33" s="4"/>
      <c r="B33" s="4"/>
      <c r="C33" s="12"/>
      <c r="D33" s="4" t="s">
        <v>307</v>
      </c>
      <c r="E33" s="4" t="s">
        <v>47</v>
      </c>
      <c r="F33" s="69"/>
      <c r="G33" s="4"/>
      <c r="H33" s="34">
        <f>IF('Dane sieciowe domy'!$A$29=0,'Dane sieciowe domy'!$E$34/2,'Dane sieciowe domy'!$E$34)+'Dane sieciowe domy'!$E$16*'Dane sieciowe domy'!$E$19*'Dane sieciowe domy'!$E$14</f>
        <v>0</v>
      </c>
      <c r="I33" s="4"/>
      <c r="J33" s="22">
        <f t="shared" si="0"/>
        <v>0</v>
      </c>
      <c r="K33" s="56"/>
      <c r="L33" s="56"/>
      <c r="M33" s="4"/>
      <c r="N33" s="4"/>
      <c r="O33" s="4"/>
      <c r="P33" s="4"/>
      <c r="Q33" s="4"/>
      <c r="R33" s="4"/>
      <c r="S33" s="4"/>
      <c r="T33" s="4"/>
      <c r="U33" s="4"/>
      <c r="V33" s="4"/>
      <c r="W33" s="4"/>
      <c r="X33" s="4"/>
      <c r="Y33" s="4"/>
    </row>
    <row r="34" spans="1:25" x14ac:dyDescent="0.25">
      <c r="A34" s="4"/>
      <c r="B34" s="4"/>
      <c r="C34" s="12"/>
      <c r="D34" s="4"/>
      <c r="E34" s="4"/>
      <c r="F34" s="4"/>
      <c r="G34" s="4"/>
      <c r="H34" s="4"/>
      <c r="I34" s="4"/>
      <c r="J34" s="4"/>
      <c r="K34" s="30"/>
      <c r="L34" s="30"/>
      <c r="M34" s="4"/>
      <c r="N34" s="4"/>
      <c r="O34" s="4"/>
      <c r="P34" s="4"/>
      <c r="Q34" s="4"/>
      <c r="R34" s="4"/>
      <c r="S34" s="4"/>
      <c r="T34" s="4"/>
      <c r="U34" s="4"/>
      <c r="V34" s="4"/>
      <c r="W34" s="4"/>
      <c r="X34" s="4"/>
      <c r="Y34" s="4"/>
    </row>
    <row r="35" spans="1:25" s="4" customFormat="1" ht="12.6" customHeight="1" x14ac:dyDescent="0.2">
      <c r="A35" s="1">
        <f t="shared" ref="A35:A47" si="1">1-k_sw_dj</f>
        <v>1</v>
      </c>
      <c r="B35" s="1"/>
      <c r="C35" s="2" t="s">
        <v>20</v>
      </c>
      <c r="D35" s="2"/>
      <c r="E35" s="1"/>
      <c r="F35" s="13"/>
      <c r="G35" s="1"/>
      <c r="H35" s="13"/>
      <c r="I35" s="1"/>
      <c r="J35" s="13"/>
      <c r="K35" s="57"/>
      <c r="L35" s="57"/>
      <c r="M35" s="1"/>
      <c r="N35" s="1"/>
      <c r="O35" s="1"/>
      <c r="P35" s="1"/>
      <c r="Q35" s="1"/>
      <c r="R35" s="1"/>
      <c r="S35" s="1"/>
      <c r="T35" s="1"/>
      <c r="U35" s="1"/>
      <c r="V35" s="1"/>
      <c r="W35" s="1"/>
      <c r="X35" s="1"/>
      <c r="Y35" s="1"/>
    </row>
    <row r="36" spans="1:25" ht="16.149999999999999" customHeight="1" x14ac:dyDescent="0.25">
      <c r="A36" s="4">
        <f t="shared" si="1"/>
        <v>1</v>
      </c>
      <c r="B36" s="4"/>
      <c r="C36" s="4"/>
      <c r="D36" s="4"/>
      <c r="E36" s="4"/>
      <c r="F36" s="5"/>
      <c r="G36" s="5"/>
      <c r="H36" s="5"/>
      <c r="I36" s="4"/>
      <c r="J36" s="5"/>
      <c r="K36" s="56"/>
      <c r="L36" s="56"/>
      <c r="M36" s="4"/>
      <c r="N36" s="4"/>
      <c r="O36" s="4"/>
      <c r="P36" s="4"/>
      <c r="Q36" s="4"/>
      <c r="R36" s="4"/>
      <c r="S36" s="4"/>
      <c r="T36" s="4"/>
      <c r="U36" s="4"/>
      <c r="V36" s="4"/>
      <c r="W36" s="4"/>
      <c r="X36" s="4"/>
      <c r="Y36" s="4"/>
    </row>
    <row r="37" spans="1:25" ht="16.149999999999999" customHeight="1" x14ac:dyDescent="0.25">
      <c r="A37" s="4">
        <f t="shared" si="1"/>
        <v>1</v>
      </c>
      <c r="B37" s="4"/>
      <c r="C37" s="12" t="s">
        <v>110</v>
      </c>
      <c r="D37" s="4"/>
      <c r="E37" s="4"/>
      <c r="F37" s="5"/>
      <c r="G37" s="5"/>
      <c r="H37" s="5"/>
      <c r="I37" s="4"/>
      <c r="J37" s="5"/>
      <c r="K37" s="56"/>
      <c r="L37" s="56"/>
      <c r="M37" s="4"/>
      <c r="N37" s="4"/>
      <c r="O37" s="4"/>
      <c r="P37" s="4"/>
      <c r="Q37" s="4"/>
      <c r="R37" s="4"/>
      <c r="S37" s="4"/>
      <c r="T37" s="4"/>
      <c r="U37" s="4"/>
      <c r="V37" s="4"/>
      <c r="W37" s="4"/>
      <c r="X37" s="4"/>
      <c r="Y37" s="4"/>
    </row>
    <row r="38" spans="1:25" ht="16.149999999999999" customHeight="1" x14ac:dyDescent="0.25">
      <c r="A38" s="4">
        <f t="shared" si="1"/>
        <v>1</v>
      </c>
      <c r="B38" s="4"/>
      <c r="C38" s="12"/>
      <c r="D38" s="4"/>
      <c r="E38" s="4"/>
      <c r="F38" s="5"/>
      <c r="G38" s="5"/>
      <c r="H38" s="5"/>
      <c r="I38" s="4"/>
      <c r="J38" s="5"/>
      <c r="K38" s="56"/>
      <c r="L38" s="56"/>
      <c r="M38" s="4"/>
      <c r="N38" s="4"/>
      <c r="O38" s="4"/>
      <c r="P38" s="4"/>
      <c r="Q38" s="4"/>
      <c r="R38" s="4"/>
      <c r="S38" s="4"/>
      <c r="T38" s="4"/>
      <c r="U38" s="4"/>
      <c r="V38" s="4"/>
      <c r="W38" s="4"/>
      <c r="X38" s="4"/>
      <c r="Y38" s="4"/>
    </row>
    <row r="39" spans="1:25" x14ac:dyDescent="0.25">
      <c r="A39" s="4">
        <f t="shared" si="1"/>
        <v>1</v>
      </c>
      <c r="B39" s="4"/>
      <c r="C39" s="4"/>
      <c r="D39" s="14" t="s">
        <v>109</v>
      </c>
      <c r="E39" s="4" t="s">
        <v>24</v>
      </c>
      <c r="F39" s="69"/>
      <c r="G39" s="4"/>
      <c r="H39" s="34">
        <f>('Dane sieciowe domy'!$E$22*'Dane sieciowe domy'!$E$16*'Dane sieciowe domy'!$E$19)*k_sw_dj</f>
        <v>0</v>
      </c>
      <c r="I39" s="4"/>
      <c r="J39" s="22">
        <f>H39*F39</f>
        <v>0</v>
      </c>
      <c r="K39" s="56"/>
      <c r="L39" s="56"/>
      <c r="M39" s="4"/>
      <c r="N39" s="4"/>
      <c r="O39" s="4"/>
      <c r="P39" s="4"/>
      <c r="Q39" s="4"/>
      <c r="R39" s="4"/>
      <c r="S39" s="4"/>
      <c r="T39" s="4"/>
      <c r="U39" s="4"/>
      <c r="V39" s="4"/>
      <c r="W39" s="4"/>
      <c r="X39" s="4"/>
      <c r="Y39" s="4"/>
    </row>
    <row r="40" spans="1:25" ht="16.149999999999999" customHeight="1" x14ac:dyDescent="0.25">
      <c r="A40" s="4">
        <f t="shared" si="1"/>
        <v>1</v>
      </c>
      <c r="B40" s="4"/>
      <c r="C40" s="4"/>
      <c r="D40" s="4" t="s">
        <v>25</v>
      </c>
      <c r="E40" s="4" t="s">
        <v>24</v>
      </c>
      <c r="F40" s="69"/>
      <c r="G40" s="4"/>
      <c r="H40" s="34">
        <f>$H$39</f>
        <v>0</v>
      </c>
      <c r="I40" s="4"/>
      <c r="J40" s="22">
        <f>H40*F40</f>
        <v>0</v>
      </c>
      <c r="K40" s="56"/>
      <c r="L40" s="56"/>
      <c r="M40" s="4"/>
      <c r="N40" s="4"/>
      <c r="O40" s="4"/>
      <c r="P40" s="4"/>
      <c r="Q40" s="4"/>
      <c r="R40" s="4"/>
      <c r="S40" s="4"/>
      <c r="T40" s="4"/>
      <c r="U40" s="4"/>
      <c r="V40" s="4"/>
      <c r="W40" s="4"/>
      <c r="X40" s="4"/>
      <c r="Y40" s="4"/>
    </row>
    <row r="41" spans="1:25" ht="16.149999999999999" customHeight="1" x14ac:dyDescent="0.25">
      <c r="A41" s="4">
        <f t="shared" si="1"/>
        <v>1</v>
      </c>
      <c r="B41" s="4"/>
      <c r="C41" s="4"/>
      <c r="D41" s="4" t="s">
        <v>31</v>
      </c>
      <c r="E41" s="4" t="s">
        <v>24</v>
      </c>
      <c r="F41" s="69"/>
      <c r="G41" s="4"/>
      <c r="H41" s="34">
        <f>$H$39</f>
        <v>0</v>
      </c>
      <c r="I41" s="4"/>
      <c r="J41" s="22">
        <f>H41*F41</f>
        <v>0</v>
      </c>
      <c r="K41" s="56"/>
      <c r="L41" s="56"/>
      <c r="M41" s="4"/>
      <c r="N41" s="4"/>
      <c r="O41" s="4"/>
      <c r="P41" s="4"/>
      <c r="Q41" s="4"/>
      <c r="R41" s="4"/>
      <c r="S41" s="4"/>
      <c r="T41" s="4"/>
      <c r="U41" s="4"/>
      <c r="V41" s="4"/>
      <c r="W41" s="4"/>
      <c r="X41" s="4"/>
      <c r="Y41" s="4"/>
    </row>
    <row r="42" spans="1:25" ht="16.149999999999999" customHeight="1" x14ac:dyDescent="0.25">
      <c r="A42" s="4">
        <f t="shared" si="1"/>
        <v>1</v>
      </c>
      <c r="B42" s="4"/>
      <c r="C42" s="4"/>
      <c r="D42" s="14"/>
      <c r="E42" s="4"/>
      <c r="F42" s="4"/>
      <c r="G42" s="4"/>
      <c r="H42" s="4"/>
      <c r="I42" s="4"/>
      <c r="J42" s="4"/>
      <c r="K42" s="30"/>
      <c r="L42" s="30"/>
      <c r="M42" s="4"/>
      <c r="N42" s="4"/>
      <c r="O42" s="4"/>
      <c r="P42" s="4"/>
      <c r="Q42" s="4"/>
      <c r="R42" s="4"/>
      <c r="S42" s="4"/>
      <c r="T42" s="4"/>
      <c r="U42" s="4"/>
      <c r="V42" s="4"/>
      <c r="W42" s="4"/>
      <c r="X42" s="4"/>
      <c r="Y42" s="4"/>
    </row>
    <row r="43" spans="1:25" x14ac:dyDescent="0.25">
      <c r="A43" s="4">
        <f t="shared" si="1"/>
        <v>1</v>
      </c>
      <c r="B43" s="4"/>
      <c r="C43" s="4"/>
      <c r="D43" s="14" t="s">
        <v>112</v>
      </c>
      <c r="E43" s="4" t="s">
        <v>24</v>
      </c>
      <c r="F43" s="69"/>
      <c r="G43" s="4"/>
      <c r="H43" s="34">
        <f>$H$39</f>
        <v>0</v>
      </c>
      <c r="I43" s="4"/>
      <c r="J43" s="22">
        <f>H43*F43</f>
        <v>0</v>
      </c>
      <c r="K43" s="56"/>
      <c r="L43" s="56"/>
      <c r="M43" s="4"/>
      <c r="N43" s="4"/>
      <c r="O43" s="4"/>
      <c r="P43" s="4"/>
      <c r="Q43" s="4"/>
      <c r="R43" s="4"/>
      <c r="S43" s="4"/>
      <c r="T43" s="4"/>
      <c r="U43" s="4"/>
      <c r="V43" s="4"/>
      <c r="W43" s="4"/>
      <c r="X43" s="4"/>
      <c r="Y43" s="4"/>
    </row>
    <row r="44" spans="1:25" ht="16.149999999999999" customHeight="1" x14ac:dyDescent="0.25">
      <c r="A44" s="4">
        <f t="shared" si="1"/>
        <v>1</v>
      </c>
      <c r="B44" s="4"/>
      <c r="C44" s="4"/>
      <c r="D44" s="14" t="s">
        <v>111</v>
      </c>
      <c r="E44" s="4" t="s">
        <v>24</v>
      </c>
      <c r="F44" s="69"/>
      <c r="G44" s="4"/>
      <c r="H44" s="34">
        <f>$H$39</f>
        <v>0</v>
      </c>
      <c r="I44" s="4"/>
      <c r="J44" s="22">
        <f>H44*F44</f>
        <v>0</v>
      </c>
      <c r="K44" s="56"/>
      <c r="L44" s="56"/>
      <c r="M44" s="4"/>
      <c r="N44" s="4"/>
      <c r="O44" s="4"/>
      <c r="P44" s="4"/>
      <c r="Q44" s="4"/>
      <c r="R44" s="4"/>
      <c r="S44" s="4"/>
      <c r="T44" s="4"/>
      <c r="U44" s="4"/>
      <c r="V44" s="4"/>
      <c r="W44" s="4"/>
      <c r="X44" s="4"/>
      <c r="Y44" s="4"/>
    </row>
    <row r="45" spans="1:25" ht="16.149999999999999" customHeight="1" x14ac:dyDescent="0.25">
      <c r="A45" s="4">
        <f t="shared" si="1"/>
        <v>1</v>
      </c>
      <c r="B45" s="4"/>
      <c r="C45" s="4"/>
      <c r="D45" s="14" t="s">
        <v>30</v>
      </c>
      <c r="E45" s="4" t="s">
        <v>24</v>
      </c>
      <c r="F45" s="69"/>
      <c r="G45" s="4"/>
      <c r="H45" s="34">
        <f>$H$39</f>
        <v>0</v>
      </c>
      <c r="I45" s="4"/>
      <c r="J45" s="22">
        <f>H45*F45</f>
        <v>0</v>
      </c>
      <c r="K45" s="56"/>
      <c r="L45" s="56"/>
      <c r="M45" s="4"/>
      <c r="N45" s="4"/>
      <c r="O45" s="4"/>
      <c r="P45" s="4"/>
      <c r="Q45" s="4"/>
      <c r="R45" s="4"/>
      <c r="S45" s="4"/>
      <c r="T45" s="4"/>
      <c r="U45" s="4"/>
      <c r="V45" s="4"/>
      <c r="W45" s="4"/>
      <c r="X45" s="18"/>
      <c r="Y45" s="4"/>
    </row>
    <row r="46" spans="1:25" ht="16.149999999999999" customHeight="1" x14ac:dyDescent="0.25">
      <c r="A46" s="4">
        <f t="shared" si="1"/>
        <v>1</v>
      </c>
      <c r="B46" s="4"/>
      <c r="C46" s="4"/>
      <c r="D46" s="14"/>
      <c r="E46" s="4"/>
      <c r="F46" s="4"/>
      <c r="G46" s="4"/>
      <c r="H46" s="4"/>
      <c r="I46" s="4"/>
      <c r="J46" s="4"/>
      <c r="K46" s="30"/>
      <c r="L46" s="30"/>
      <c r="M46" s="4"/>
      <c r="N46" s="4"/>
      <c r="O46" s="4"/>
      <c r="P46" s="4"/>
      <c r="Q46" s="4"/>
      <c r="R46" s="4"/>
      <c r="S46" s="4"/>
      <c r="T46" s="4"/>
      <c r="U46" s="4"/>
      <c r="V46" s="4"/>
      <c r="W46" s="4"/>
      <c r="X46" s="4"/>
      <c r="Y46" s="4"/>
    </row>
    <row r="47" spans="1:25" ht="16.149999999999999" customHeight="1" x14ac:dyDescent="0.25">
      <c r="A47" s="4">
        <f t="shared" si="1"/>
        <v>1</v>
      </c>
      <c r="B47" s="4"/>
      <c r="C47" s="12" t="s">
        <v>66</v>
      </c>
      <c r="D47" s="9"/>
      <c r="E47" s="4"/>
      <c r="F47" s="4"/>
      <c r="G47" s="4"/>
      <c r="H47" s="4"/>
      <c r="I47" s="4"/>
      <c r="J47" s="4"/>
      <c r="K47" s="30"/>
      <c r="L47" s="30"/>
      <c r="M47" s="4"/>
      <c r="N47" s="4"/>
      <c r="O47" s="4"/>
      <c r="P47" s="4"/>
      <c r="Q47" s="4"/>
      <c r="R47" s="4"/>
      <c r="S47" s="4"/>
      <c r="T47" s="4"/>
      <c r="U47" s="4"/>
      <c r="V47" s="4"/>
      <c r="W47" s="4"/>
      <c r="X47" s="4"/>
      <c r="Y47" s="4"/>
    </row>
    <row r="48" spans="1:25" ht="16.149999999999999" customHeight="1" x14ac:dyDescent="0.25">
      <c r="A48" s="4">
        <f t="shared" ref="A48:A53" si="2">IF(AND(k_sw_dj=1,doz=1),0,1)</f>
        <v>1</v>
      </c>
      <c r="B48" s="4"/>
      <c r="C48" s="12"/>
      <c r="D48" s="9"/>
      <c r="E48" s="4"/>
      <c r="F48" s="4"/>
      <c r="G48" s="4"/>
      <c r="H48" s="4"/>
      <c r="I48" s="4"/>
      <c r="J48" s="4"/>
      <c r="K48" s="30"/>
      <c r="L48" s="30"/>
      <c r="M48" s="4"/>
      <c r="N48" s="4"/>
      <c r="O48" s="4"/>
      <c r="P48" s="4"/>
      <c r="Q48" s="4"/>
      <c r="R48" s="4"/>
      <c r="S48" s="4"/>
      <c r="T48" s="4"/>
      <c r="U48" s="4"/>
      <c r="V48" s="4"/>
      <c r="W48" s="4"/>
      <c r="X48" s="4"/>
      <c r="Y48" s="4"/>
    </row>
    <row r="49" spans="1:25" ht="16.149999999999999" customHeight="1" x14ac:dyDescent="0.25">
      <c r="A49" s="4">
        <f t="shared" si="2"/>
        <v>1</v>
      </c>
      <c r="B49" s="4"/>
      <c r="C49" s="4"/>
      <c r="D49" s="14" t="s">
        <v>335</v>
      </c>
      <c r="E49" s="4" t="s">
        <v>4</v>
      </c>
      <c r="F49" s="69"/>
      <c r="G49" s="4"/>
      <c r="H49" s="34">
        <f>$H$39*'Dane sieciowe domy'!$E$40*doz</f>
        <v>0</v>
      </c>
      <c r="I49" s="4"/>
      <c r="J49" s="22">
        <f>F49*H49</f>
        <v>0</v>
      </c>
      <c r="K49" s="56"/>
      <c r="L49" s="56"/>
      <c r="M49" s="4"/>
      <c r="N49" s="4"/>
      <c r="O49" s="4"/>
      <c r="P49" s="4"/>
      <c r="Q49" s="4"/>
      <c r="R49" s="4"/>
      <c r="S49" s="4"/>
      <c r="T49" s="4"/>
      <c r="U49" s="4"/>
      <c r="V49" s="4"/>
      <c r="W49" s="4"/>
      <c r="X49" s="4"/>
      <c r="Y49" s="4"/>
    </row>
    <row r="50" spans="1:25" ht="16.149999999999999" customHeight="1" x14ac:dyDescent="0.25">
      <c r="A50" s="4">
        <f t="shared" si="2"/>
        <v>1</v>
      </c>
      <c r="B50" s="4"/>
      <c r="C50" s="12"/>
      <c r="D50" s="9"/>
      <c r="E50" s="4"/>
      <c r="F50" s="4"/>
      <c r="G50" s="4"/>
      <c r="H50" s="4"/>
      <c r="I50" s="4"/>
      <c r="J50" s="4"/>
      <c r="K50" s="30"/>
      <c r="L50" s="30"/>
      <c r="M50" s="4"/>
      <c r="N50" s="4"/>
      <c r="O50" s="4"/>
      <c r="P50" s="4"/>
      <c r="Q50" s="4"/>
      <c r="R50" s="4"/>
      <c r="S50" s="4"/>
      <c r="T50" s="4"/>
      <c r="U50" s="4"/>
      <c r="V50" s="4"/>
      <c r="W50" s="4"/>
      <c r="X50" s="4"/>
      <c r="Y50" s="4"/>
    </row>
    <row r="51" spans="1:25" ht="16.149999999999999" customHeight="1" x14ac:dyDescent="0.25">
      <c r="A51" s="4">
        <f t="shared" si="2"/>
        <v>1</v>
      </c>
      <c r="B51" s="4"/>
      <c r="C51" s="4"/>
      <c r="D51" s="14" t="s">
        <v>285</v>
      </c>
      <c r="E51" s="4" t="s">
        <v>4</v>
      </c>
      <c r="F51" s="69"/>
      <c r="G51" s="4"/>
      <c r="H51" s="34">
        <f>'Dane sieciowe domy'!E40*'Dane sieciowe domy'!E16*doz</f>
        <v>0</v>
      </c>
      <c r="I51" s="4"/>
      <c r="J51" s="22">
        <f>F51*H51</f>
        <v>0</v>
      </c>
      <c r="K51" s="56"/>
      <c r="L51" s="56"/>
      <c r="M51" s="4"/>
      <c r="N51" s="4"/>
      <c r="O51" s="4"/>
      <c r="P51" s="4"/>
      <c r="Q51" s="4"/>
      <c r="R51" s="4"/>
      <c r="S51" s="4"/>
      <c r="T51" s="4"/>
      <c r="U51" s="4"/>
      <c r="V51" s="4"/>
      <c r="W51" s="4"/>
      <c r="X51" s="4"/>
      <c r="Y51" s="4"/>
    </row>
    <row r="52" spans="1:25" ht="16.149999999999999" customHeight="1" x14ac:dyDescent="0.25">
      <c r="A52" s="4">
        <f t="shared" si="2"/>
        <v>1</v>
      </c>
      <c r="B52" s="4"/>
      <c r="C52" s="4"/>
      <c r="D52" s="14" t="s">
        <v>286</v>
      </c>
      <c r="E52" s="4" t="s">
        <v>4</v>
      </c>
      <c r="F52" s="69"/>
      <c r="G52" s="4"/>
      <c r="H52" s="34">
        <f>'Dane sieciowe domy'!E34*doz</f>
        <v>0</v>
      </c>
      <c r="I52" s="4"/>
      <c r="J52" s="22">
        <f>F52*H52</f>
        <v>0</v>
      </c>
      <c r="K52" s="56"/>
      <c r="L52" s="56"/>
      <c r="M52" s="4"/>
      <c r="N52" s="4"/>
      <c r="O52" s="4"/>
      <c r="P52" s="4"/>
      <c r="Q52" s="4"/>
      <c r="R52" s="4"/>
      <c r="S52" s="4"/>
      <c r="T52" s="4"/>
      <c r="U52" s="4"/>
      <c r="V52" s="4"/>
      <c r="W52" s="4"/>
      <c r="X52" s="4"/>
      <c r="Y52" s="4"/>
    </row>
    <row r="53" spans="1:25" ht="16.149999999999999" customHeight="1" x14ac:dyDescent="0.25">
      <c r="A53" s="4">
        <f t="shared" si="2"/>
        <v>1</v>
      </c>
      <c r="B53" s="4"/>
      <c r="C53" s="4"/>
      <c r="D53" s="14" t="s">
        <v>114</v>
      </c>
      <c r="E53" s="4" t="s">
        <v>4</v>
      </c>
      <c r="F53" s="69"/>
      <c r="G53" s="4"/>
      <c r="H53" s="34">
        <f>H49</f>
        <v>0</v>
      </c>
      <c r="I53" s="4"/>
      <c r="J53" s="22">
        <f>F53*H53</f>
        <v>0</v>
      </c>
      <c r="K53" s="56"/>
      <c r="L53" s="56"/>
      <c r="M53" s="4"/>
      <c r="N53" s="4"/>
      <c r="O53" s="4"/>
      <c r="P53" s="4"/>
      <c r="Q53" s="4"/>
      <c r="R53" s="4"/>
      <c r="S53" s="4"/>
      <c r="T53" s="4"/>
      <c r="U53" s="4"/>
      <c r="V53" s="4"/>
      <c r="W53" s="4"/>
      <c r="X53" s="4"/>
      <c r="Y53" s="4"/>
    </row>
    <row r="54" spans="1:25" ht="16.149999999999999" customHeight="1" x14ac:dyDescent="0.25">
      <c r="A54" s="4">
        <f>IF(AND(k_sw_dj=1,doz=0),0,1)</f>
        <v>1</v>
      </c>
      <c r="B54" s="4"/>
      <c r="C54" s="4"/>
      <c r="D54" s="14"/>
      <c r="E54" s="4"/>
      <c r="F54" s="56"/>
      <c r="G54" s="4"/>
      <c r="H54" s="56"/>
      <c r="I54" s="4"/>
      <c r="J54" s="65"/>
      <c r="K54" s="56"/>
      <c r="L54" s="56"/>
      <c r="M54" s="4"/>
      <c r="N54" s="4"/>
      <c r="O54" s="4"/>
      <c r="P54" s="4"/>
      <c r="Q54" s="4"/>
      <c r="R54" s="4"/>
      <c r="S54" s="4"/>
      <c r="T54" s="4"/>
      <c r="U54" s="4"/>
      <c r="V54" s="4"/>
      <c r="W54" s="4"/>
      <c r="X54" s="4"/>
      <c r="Y54" s="4"/>
    </row>
    <row r="55" spans="1:25" ht="16.149999999999999" customHeight="1" x14ac:dyDescent="0.25">
      <c r="A55" s="4">
        <f>IF(AND(k_sw_dj=1,doz=0),0,1)</f>
        <v>1</v>
      </c>
      <c r="B55" s="4"/>
      <c r="C55" s="4"/>
      <c r="D55" s="14" t="s">
        <v>336</v>
      </c>
      <c r="E55" s="4" t="s">
        <v>4</v>
      </c>
      <c r="F55" s="69"/>
      <c r="G55" s="4"/>
      <c r="H55" s="34">
        <f>('Dane sieciowe domy'!E40+'Dane sieciowe domy'!$E$12/2)*H39*(1-doz)</f>
        <v>0</v>
      </c>
      <c r="I55" s="4"/>
      <c r="J55" s="22">
        <f>F55*H55</f>
        <v>0</v>
      </c>
      <c r="K55" s="56"/>
      <c r="L55" s="56"/>
      <c r="M55" s="4"/>
      <c r="N55" s="4"/>
      <c r="O55" s="4"/>
      <c r="P55" s="4"/>
      <c r="Q55" s="4"/>
      <c r="R55" s="4"/>
      <c r="S55" s="4"/>
      <c r="T55" s="4"/>
      <c r="U55" s="4"/>
      <c r="V55" s="4"/>
      <c r="W55" s="4"/>
      <c r="X55" s="4"/>
      <c r="Y55" s="4"/>
    </row>
    <row r="56" spans="1:25" ht="16.149999999999999" customHeight="1" x14ac:dyDescent="0.25">
      <c r="A56" s="4">
        <f>IF(AND(k_sw_dj=1,doz=0),0,1)</f>
        <v>1</v>
      </c>
      <c r="B56" s="4"/>
      <c r="C56" s="4"/>
      <c r="D56" s="14" t="s">
        <v>337</v>
      </c>
      <c r="E56" s="4" t="s">
        <v>4</v>
      </c>
      <c r="F56" s="69"/>
      <c r="G56" s="4"/>
      <c r="H56" s="34">
        <f>H55</f>
        <v>0</v>
      </c>
      <c r="I56" s="4"/>
      <c r="J56" s="22">
        <f>F56*H56</f>
        <v>0</v>
      </c>
      <c r="K56" s="56"/>
      <c r="L56" s="56"/>
      <c r="M56" s="4"/>
      <c r="N56" s="4"/>
      <c r="O56" s="4"/>
      <c r="P56" s="4"/>
      <c r="Q56" s="4"/>
      <c r="R56" s="4"/>
      <c r="S56" s="4"/>
      <c r="T56" s="4"/>
      <c r="U56" s="4"/>
      <c r="V56" s="4"/>
      <c r="W56" s="4"/>
      <c r="X56" s="4"/>
      <c r="Y56" s="4"/>
    </row>
    <row r="57" spans="1:25" ht="16.149999999999999" customHeight="1" x14ac:dyDescent="0.25">
      <c r="A57" s="4">
        <f>1-k_sw_dj</f>
        <v>1</v>
      </c>
      <c r="B57" s="4"/>
      <c r="C57" s="4"/>
      <c r="D57" s="4"/>
      <c r="E57" s="4"/>
      <c r="F57" s="4"/>
      <c r="G57" s="4"/>
      <c r="H57" s="4"/>
      <c r="I57" s="4"/>
      <c r="J57" s="4"/>
      <c r="K57" s="30"/>
      <c r="L57" s="30"/>
      <c r="M57" s="4"/>
      <c r="N57" s="4"/>
      <c r="O57" s="4"/>
      <c r="P57" s="4"/>
      <c r="Q57" s="4"/>
      <c r="R57" s="4"/>
      <c r="S57" s="4"/>
      <c r="T57" s="4"/>
      <c r="U57" s="4"/>
      <c r="V57" s="4"/>
      <c r="W57" s="4"/>
      <c r="X57" s="4"/>
      <c r="Y57" s="4"/>
    </row>
    <row r="58" spans="1:25" x14ac:dyDescent="0.25">
      <c r="A58" s="4">
        <f>1-k_sw_dj</f>
        <v>1</v>
      </c>
      <c r="B58" s="4"/>
      <c r="C58" s="12" t="s">
        <v>284</v>
      </c>
      <c r="D58" s="4"/>
      <c r="E58" s="4"/>
      <c r="F58" s="4"/>
      <c r="G58" s="4"/>
      <c r="H58" s="4"/>
      <c r="I58" s="4"/>
      <c r="J58" s="4"/>
      <c r="K58" s="30"/>
      <c r="L58" s="30"/>
      <c r="M58" s="4"/>
      <c r="N58" s="20"/>
      <c r="O58" s="4"/>
      <c r="P58" s="4"/>
      <c r="Q58" s="4"/>
      <c r="R58" s="4"/>
      <c r="S58" s="4"/>
      <c r="T58" s="4"/>
      <c r="U58" s="4"/>
      <c r="V58" s="4"/>
      <c r="W58" s="4"/>
      <c r="X58" s="4"/>
      <c r="Y58" s="4"/>
    </row>
    <row r="59" spans="1:25" x14ac:dyDescent="0.25">
      <c r="A59" s="4">
        <f>IF(AND(k_sw_dj=1,doz=1),0,1)</f>
        <v>1</v>
      </c>
      <c r="B59" s="4"/>
      <c r="C59" s="12"/>
      <c r="D59" s="4" t="s">
        <v>297</v>
      </c>
      <c r="E59" s="4" t="s">
        <v>24</v>
      </c>
      <c r="F59" s="69"/>
      <c r="G59" s="4"/>
      <c r="H59" s="34">
        <f>k_sw_dj*doz</f>
        <v>0</v>
      </c>
      <c r="I59" s="4"/>
      <c r="J59" s="22">
        <f>H59*F59</f>
        <v>0</v>
      </c>
      <c r="K59" s="56"/>
      <c r="L59" s="56"/>
      <c r="M59" s="4"/>
      <c r="N59" s="4"/>
      <c r="O59" s="4"/>
      <c r="P59" s="4"/>
      <c r="Q59" s="4"/>
      <c r="R59" s="4"/>
      <c r="S59" s="4"/>
      <c r="T59" s="4"/>
      <c r="U59" s="4"/>
      <c r="V59" s="4"/>
      <c r="W59" s="4"/>
      <c r="X59" s="4"/>
      <c r="Y59" s="4"/>
    </row>
    <row r="60" spans="1:25" x14ac:dyDescent="0.25">
      <c r="A60" s="4">
        <f>IF(AND(k_sw_dj=1,doz=0),0,1)</f>
        <v>1</v>
      </c>
      <c r="B60" s="4"/>
      <c r="C60" s="12"/>
      <c r="D60" s="4" t="s">
        <v>298</v>
      </c>
      <c r="E60" s="4" t="s">
        <v>24</v>
      </c>
      <c r="F60" s="69"/>
      <c r="G60" s="4"/>
      <c r="H60" s="34">
        <f>k_sw_dj*(1-doz)</f>
        <v>0</v>
      </c>
      <c r="I60" s="4"/>
      <c r="J60" s="22">
        <f>H60*F60</f>
        <v>0</v>
      </c>
      <c r="K60" s="56"/>
      <c r="L60" s="56"/>
      <c r="M60" s="4"/>
      <c r="N60" s="4"/>
      <c r="O60" s="4"/>
      <c r="P60" s="4"/>
      <c r="Q60" s="4"/>
      <c r="R60" s="4"/>
      <c r="S60" s="4"/>
      <c r="T60" s="4"/>
      <c r="U60" s="4"/>
      <c r="V60" s="4"/>
      <c r="W60" s="4"/>
      <c r="X60" s="4"/>
      <c r="Y60" s="4"/>
    </row>
    <row r="61" spans="1:25" x14ac:dyDescent="0.25">
      <c r="A61" s="4">
        <f>'Dane sieciowe domy'!$E$22-1</f>
        <v>-1</v>
      </c>
      <c r="B61" s="4"/>
      <c r="C61" s="12"/>
      <c r="D61" s="4"/>
      <c r="E61" s="4"/>
      <c r="F61" s="4"/>
      <c r="G61" s="4"/>
      <c r="H61" s="4"/>
      <c r="I61" s="4"/>
      <c r="J61" s="4"/>
      <c r="K61" s="56"/>
      <c r="L61" s="56"/>
      <c r="M61" s="4"/>
      <c r="N61" s="4"/>
      <c r="O61" s="4"/>
      <c r="P61" s="4"/>
      <c r="Q61" s="4"/>
      <c r="R61" s="4"/>
      <c r="S61" s="4"/>
      <c r="T61" s="4"/>
      <c r="U61" s="4"/>
      <c r="V61" s="4"/>
      <c r="W61" s="4"/>
      <c r="X61" s="4"/>
      <c r="Y61" s="4"/>
    </row>
    <row r="62" spans="1:25" x14ac:dyDescent="0.25">
      <c r="A62" s="4">
        <f>A59</f>
        <v>1</v>
      </c>
      <c r="B62" s="4"/>
      <c r="C62" s="4"/>
      <c r="D62" s="4" t="s">
        <v>299</v>
      </c>
      <c r="E62" s="4" t="s">
        <v>24</v>
      </c>
      <c r="F62" s="69"/>
      <c r="G62" s="4"/>
      <c r="H62" s="34">
        <f>H59</f>
        <v>0</v>
      </c>
      <c r="I62" s="4"/>
      <c r="J62" s="22">
        <f>H62*F62</f>
        <v>0</v>
      </c>
      <c r="K62" s="56"/>
      <c r="L62" s="56"/>
      <c r="M62" s="4"/>
      <c r="N62" s="4"/>
      <c r="O62" s="4"/>
      <c r="P62" s="4"/>
      <c r="Q62" s="4"/>
      <c r="R62" s="4"/>
      <c r="S62" s="4"/>
      <c r="T62" s="4"/>
      <c r="U62" s="4"/>
      <c r="V62" s="4"/>
      <c r="W62" s="4"/>
      <c r="X62" s="4"/>
      <c r="Y62" s="4"/>
    </row>
    <row r="63" spans="1:25" x14ac:dyDescent="0.25">
      <c r="A63" s="4">
        <f>A60</f>
        <v>1</v>
      </c>
      <c r="B63" s="4"/>
      <c r="C63" s="4"/>
      <c r="D63" s="4" t="s">
        <v>300</v>
      </c>
      <c r="E63" s="4" t="s">
        <v>24</v>
      </c>
      <c r="F63" s="69"/>
      <c r="G63" s="4"/>
      <c r="H63" s="34">
        <f>H60</f>
        <v>0</v>
      </c>
      <c r="I63" s="4"/>
      <c r="J63" s="22">
        <f>H63*F63</f>
        <v>0</v>
      </c>
      <c r="K63" s="56"/>
      <c r="L63" s="56"/>
      <c r="M63" s="4"/>
      <c r="N63" s="4"/>
      <c r="O63" s="4"/>
      <c r="P63" s="4"/>
      <c r="Q63" s="4"/>
      <c r="R63" s="4"/>
      <c r="S63" s="4"/>
      <c r="T63" s="4"/>
      <c r="U63" s="4"/>
      <c r="V63" s="4"/>
      <c r="W63" s="4"/>
      <c r="X63" s="4"/>
      <c r="Y63" s="4"/>
    </row>
    <row r="64" spans="1:25" x14ac:dyDescent="0.25">
      <c r="A64" s="4">
        <f>1-k_sw_dj</f>
        <v>1</v>
      </c>
      <c r="B64" s="4"/>
      <c r="C64" s="4"/>
      <c r="D64" s="4"/>
      <c r="E64" s="4"/>
      <c r="F64" s="4"/>
      <c r="G64" s="4"/>
      <c r="H64" s="4"/>
      <c r="I64" s="4"/>
      <c r="J64" s="4"/>
      <c r="K64" s="30"/>
      <c r="L64" s="30"/>
      <c r="M64" s="4"/>
      <c r="N64" s="4"/>
      <c r="O64" s="4"/>
      <c r="P64" s="4"/>
      <c r="Q64" s="4"/>
      <c r="R64" s="4"/>
      <c r="S64" s="4"/>
      <c r="T64" s="4"/>
      <c r="U64" s="4"/>
      <c r="V64" s="4"/>
      <c r="W64" s="4"/>
      <c r="X64" s="4"/>
      <c r="Y64" s="4"/>
    </row>
    <row r="65" spans="1:25" x14ac:dyDescent="0.25">
      <c r="A65" s="4">
        <f>1-k_sw_dj</f>
        <v>1</v>
      </c>
      <c r="B65" s="4"/>
      <c r="C65" s="4"/>
      <c r="D65" s="14" t="s">
        <v>115</v>
      </c>
      <c r="E65" s="4" t="s">
        <v>24</v>
      </c>
      <c r="F65" s="69"/>
      <c r="G65" s="4"/>
      <c r="H65" s="34">
        <f>$H$39</f>
        <v>0</v>
      </c>
      <c r="I65" s="4"/>
      <c r="J65" s="22">
        <f>H65*F65</f>
        <v>0</v>
      </c>
      <c r="K65" s="56"/>
      <c r="L65" s="56"/>
      <c r="M65" s="4"/>
      <c r="N65" s="4"/>
      <c r="O65" s="4"/>
      <c r="P65" s="4"/>
      <c r="Q65" s="4"/>
      <c r="R65" s="4"/>
      <c r="S65" s="4"/>
      <c r="T65" s="4"/>
      <c r="U65" s="4"/>
      <c r="V65" s="4"/>
      <c r="W65" s="4"/>
      <c r="X65" s="4"/>
      <c r="Y65" s="4"/>
    </row>
    <row r="66" spans="1:25" x14ac:dyDescent="0.25">
      <c r="A66" s="4">
        <f>1-k_sw_dj</f>
        <v>1</v>
      </c>
      <c r="B66" s="4"/>
      <c r="C66" s="4"/>
      <c r="D66" s="14" t="s">
        <v>111</v>
      </c>
      <c r="E66" s="4" t="s">
        <v>24</v>
      </c>
      <c r="F66" s="69"/>
      <c r="G66" s="4"/>
      <c r="H66" s="34">
        <f>$H$39</f>
        <v>0</v>
      </c>
      <c r="I66" s="4"/>
      <c r="J66" s="22">
        <f>H66*F66</f>
        <v>0</v>
      </c>
      <c r="K66" s="56"/>
      <c r="L66" s="56"/>
      <c r="M66" s="4"/>
      <c r="N66" s="4"/>
      <c r="O66" s="4"/>
      <c r="P66" s="4"/>
      <c r="Q66" s="4"/>
      <c r="R66" s="4"/>
      <c r="S66" s="4"/>
      <c r="T66" s="4"/>
      <c r="U66" s="4"/>
      <c r="V66" s="4"/>
      <c r="W66" s="4"/>
      <c r="X66" s="4"/>
      <c r="Y66" s="4"/>
    </row>
    <row r="67" spans="1:25" x14ac:dyDescent="0.25">
      <c r="A67" s="4">
        <f>1-k_sw_dj</f>
        <v>1</v>
      </c>
      <c r="B67" s="4"/>
      <c r="C67" s="4"/>
      <c r="D67" s="14" t="s">
        <v>30</v>
      </c>
      <c r="E67" s="4" t="s">
        <v>24</v>
      </c>
      <c r="F67" s="69"/>
      <c r="G67" s="4"/>
      <c r="H67" s="34">
        <f>$H$39</f>
        <v>0</v>
      </c>
      <c r="I67" s="4"/>
      <c r="J67" s="22">
        <f>H67*F67</f>
        <v>0</v>
      </c>
      <c r="K67" s="56"/>
      <c r="L67" s="56"/>
      <c r="M67" s="4"/>
      <c r="N67" s="4"/>
      <c r="O67" s="4"/>
      <c r="P67" s="4"/>
      <c r="Q67" s="4"/>
      <c r="R67" s="4"/>
      <c r="S67" s="4"/>
      <c r="T67" s="4"/>
      <c r="U67" s="4"/>
      <c r="V67" s="4"/>
      <c r="W67" s="4"/>
      <c r="X67" s="4"/>
      <c r="Y67" s="4"/>
    </row>
    <row r="68" spans="1:25" x14ac:dyDescent="0.25">
      <c r="A68" s="4">
        <f>1-k_sw_dj</f>
        <v>1</v>
      </c>
      <c r="B68" s="4"/>
      <c r="C68" s="4"/>
      <c r="D68" s="4"/>
      <c r="E68" s="4"/>
      <c r="F68" s="4"/>
      <c r="G68" s="4"/>
      <c r="H68" s="4"/>
      <c r="I68" s="4"/>
      <c r="J68" s="4"/>
      <c r="K68" s="30"/>
      <c r="L68" s="30"/>
      <c r="M68" s="4"/>
      <c r="N68" s="4"/>
      <c r="O68" s="4"/>
      <c r="P68" s="4"/>
      <c r="Q68" s="4"/>
      <c r="R68" s="4"/>
      <c r="S68" s="4"/>
      <c r="T68" s="4"/>
      <c r="U68" s="4"/>
      <c r="V68" s="4"/>
      <c r="W68" s="4"/>
      <c r="X68" s="4"/>
      <c r="Y68" s="4"/>
    </row>
    <row r="69" spans="1:25" s="4" customFormat="1" ht="12.6" customHeight="1" x14ac:dyDescent="0.2">
      <c r="A69" s="1">
        <f t="shared" ref="A69:A80" si="3">1-k_kon_dj</f>
        <v>1</v>
      </c>
      <c r="B69" s="1"/>
      <c r="C69" s="2" t="s">
        <v>75</v>
      </c>
      <c r="D69" s="2"/>
      <c r="E69" s="1"/>
      <c r="F69" s="13"/>
      <c r="G69" s="1"/>
      <c r="H69" s="13"/>
      <c r="I69" s="1"/>
      <c r="J69" s="13"/>
      <c r="K69" s="57"/>
      <c r="L69" s="57"/>
      <c r="M69" s="1"/>
      <c r="N69" s="1"/>
      <c r="O69" s="1"/>
      <c r="P69" s="1"/>
      <c r="Q69" s="1"/>
      <c r="R69" s="1"/>
      <c r="S69" s="1"/>
      <c r="T69" s="1"/>
      <c r="U69" s="1"/>
      <c r="V69" s="1"/>
      <c r="W69" s="1"/>
      <c r="X69" s="1"/>
      <c r="Y69" s="1"/>
    </row>
    <row r="70" spans="1:25" ht="16.149999999999999" customHeight="1" x14ac:dyDescent="0.25">
      <c r="A70" s="4">
        <f t="shared" si="3"/>
        <v>1</v>
      </c>
      <c r="B70" s="4"/>
      <c r="C70" s="4"/>
      <c r="D70" s="4"/>
      <c r="E70" s="4"/>
      <c r="F70" s="5"/>
      <c r="G70" s="5"/>
      <c r="H70" s="5"/>
      <c r="I70" s="4"/>
      <c r="J70" s="5"/>
      <c r="K70" s="56"/>
      <c r="L70" s="56"/>
      <c r="M70" s="4"/>
      <c r="N70" s="4"/>
      <c r="O70" s="4"/>
      <c r="P70" s="4"/>
      <c r="Q70" s="4"/>
      <c r="R70" s="4"/>
      <c r="S70" s="4"/>
      <c r="T70" s="4"/>
      <c r="U70" s="4"/>
      <c r="V70" s="4"/>
      <c r="W70" s="4"/>
      <c r="X70" s="4"/>
      <c r="Y70" s="4"/>
    </row>
    <row r="71" spans="1:25" ht="16.149999999999999" customHeight="1" x14ac:dyDescent="0.25">
      <c r="A71" s="4">
        <f t="shared" si="3"/>
        <v>1</v>
      </c>
      <c r="B71" s="4"/>
      <c r="C71" s="12" t="s">
        <v>181</v>
      </c>
      <c r="D71" s="4"/>
      <c r="E71" s="4"/>
      <c r="F71" s="5"/>
      <c r="G71" s="5"/>
      <c r="H71" s="5"/>
      <c r="I71" s="4"/>
      <c r="J71" s="5"/>
      <c r="K71" s="56"/>
      <c r="L71" s="56"/>
      <c r="M71" s="4"/>
      <c r="N71" s="4"/>
      <c r="O71" s="4"/>
      <c r="P71" s="4"/>
      <c r="Q71" s="4"/>
      <c r="R71" s="4"/>
      <c r="S71" s="4"/>
      <c r="T71" s="4"/>
      <c r="U71" s="4"/>
      <c r="V71" s="4"/>
      <c r="W71" s="4"/>
      <c r="X71" s="4"/>
      <c r="Y71" s="4"/>
    </row>
    <row r="72" spans="1:25" ht="16.149999999999999" customHeight="1" x14ac:dyDescent="0.25">
      <c r="A72" s="4">
        <f t="shared" si="3"/>
        <v>1</v>
      </c>
      <c r="B72" s="4"/>
      <c r="C72" s="12"/>
      <c r="D72" s="4"/>
      <c r="E72" s="4"/>
      <c r="F72" s="5"/>
      <c r="G72" s="5"/>
      <c r="H72" s="5"/>
      <c r="I72" s="4"/>
      <c r="J72" s="5"/>
      <c r="K72" s="56"/>
      <c r="L72" s="56"/>
      <c r="M72" s="4"/>
      <c r="N72" s="4"/>
      <c r="O72" s="4"/>
      <c r="P72" s="4"/>
      <c r="Q72" s="4"/>
      <c r="R72" s="4"/>
      <c r="S72" s="4"/>
      <c r="T72" s="4"/>
      <c r="U72" s="4"/>
      <c r="V72" s="4"/>
      <c r="W72" s="4"/>
      <c r="X72" s="4"/>
      <c r="Y72" s="4"/>
    </row>
    <row r="73" spans="1:25" x14ac:dyDescent="0.25">
      <c r="A73" s="4">
        <f t="shared" si="3"/>
        <v>1</v>
      </c>
      <c r="B73" s="4"/>
      <c r="C73" s="4"/>
      <c r="D73" s="14" t="s">
        <v>109</v>
      </c>
      <c r="E73" s="4" t="s">
        <v>24</v>
      </c>
      <c r="F73" s="69"/>
      <c r="G73" s="4"/>
      <c r="H73" s="34">
        <f>('Dane sieciowe domy'!$E$22*'Dane sieciowe domy'!$E$16*'Dane sieciowe domy'!$E$19)*k_kon_dj</f>
        <v>0</v>
      </c>
      <c r="I73" s="4"/>
      <c r="J73" s="22">
        <f>H73*F73</f>
        <v>0</v>
      </c>
      <c r="K73" s="56"/>
      <c r="L73" s="56"/>
      <c r="M73" s="4"/>
      <c r="N73" s="4"/>
      <c r="O73" s="4"/>
      <c r="P73" s="4"/>
      <c r="Q73" s="4"/>
      <c r="R73" s="4"/>
      <c r="S73" s="4"/>
      <c r="T73" s="4"/>
      <c r="U73" s="4"/>
      <c r="V73" s="4"/>
      <c r="W73" s="4"/>
      <c r="X73" s="4"/>
      <c r="Y73" s="4"/>
    </row>
    <row r="74" spans="1:25" ht="16.149999999999999" customHeight="1" x14ac:dyDescent="0.25">
      <c r="A74" s="4">
        <f t="shared" si="3"/>
        <v>1</v>
      </c>
      <c r="B74" s="4"/>
      <c r="C74" s="4"/>
      <c r="D74" s="4" t="s">
        <v>25</v>
      </c>
      <c r="E74" s="4" t="s">
        <v>24</v>
      </c>
      <c r="F74" s="69"/>
      <c r="G74" s="4"/>
      <c r="H74" s="34">
        <f>$H$73</f>
        <v>0</v>
      </c>
      <c r="I74" s="4"/>
      <c r="J74" s="22">
        <f>H74*F74</f>
        <v>0</v>
      </c>
      <c r="K74" s="56"/>
      <c r="L74" s="56"/>
      <c r="M74" s="4"/>
      <c r="N74" s="4"/>
      <c r="O74" s="4"/>
      <c r="P74" s="4"/>
      <c r="Q74" s="4"/>
      <c r="R74" s="4"/>
      <c r="S74" s="4"/>
      <c r="T74" s="4"/>
      <c r="U74" s="4"/>
      <c r="V74" s="4"/>
      <c r="W74" s="4"/>
      <c r="X74" s="4"/>
      <c r="Y74" s="4"/>
    </row>
    <row r="75" spans="1:25" ht="16.149999999999999" customHeight="1" x14ac:dyDescent="0.25">
      <c r="A75" s="4">
        <f t="shared" si="3"/>
        <v>1</v>
      </c>
      <c r="B75" s="4"/>
      <c r="C75" s="4"/>
      <c r="D75" s="4" t="s">
        <v>31</v>
      </c>
      <c r="E75" s="4" t="s">
        <v>24</v>
      </c>
      <c r="F75" s="69"/>
      <c r="G75" s="4"/>
      <c r="H75" s="34">
        <f>$H$73</f>
        <v>0</v>
      </c>
      <c r="I75" s="4"/>
      <c r="J75" s="22">
        <f>H75*F75</f>
        <v>0</v>
      </c>
      <c r="K75" s="56"/>
      <c r="L75" s="56"/>
      <c r="M75" s="4"/>
      <c r="N75" s="4"/>
      <c r="O75" s="4"/>
      <c r="P75" s="4"/>
      <c r="Q75" s="4"/>
      <c r="R75" s="4"/>
      <c r="S75" s="4"/>
      <c r="T75" s="4"/>
      <c r="U75" s="4"/>
      <c r="V75" s="4"/>
      <c r="W75" s="4"/>
      <c r="X75" s="4"/>
      <c r="Y75" s="4"/>
    </row>
    <row r="76" spans="1:25" ht="16.149999999999999" customHeight="1" x14ac:dyDescent="0.25">
      <c r="A76" s="4">
        <f t="shared" si="3"/>
        <v>1</v>
      </c>
      <c r="B76" s="4"/>
      <c r="C76" s="4"/>
      <c r="D76" s="4"/>
      <c r="E76" s="4"/>
      <c r="F76" s="5"/>
      <c r="G76" s="5"/>
      <c r="H76" s="5"/>
      <c r="I76" s="4"/>
      <c r="J76" s="5"/>
      <c r="K76" s="56"/>
      <c r="L76" s="56"/>
      <c r="M76" s="4"/>
      <c r="N76" s="4"/>
      <c r="O76" s="4"/>
      <c r="P76" s="4"/>
      <c r="Q76" s="4"/>
      <c r="R76" s="4"/>
      <c r="S76" s="4"/>
      <c r="T76" s="4"/>
      <c r="U76" s="4"/>
      <c r="V76" s="4"/>
      <c r="W76" s="4"/>
      <c r="X76" s="4"/>
      <c r="Y76" s="4"/>
    </row>
    <row r="77" spans="1:25" ht="16.149999999999999" customHeight="1" x14ac:dyDescent="0.25">
      <c r="A77" s="4">
        <f t="shared" si="3"/>
        <v>1</v>
      </c>
      <c r="B77" s="4"/>
      <c r="C77" s="4"/>
      <c r="D77" s="4" t="s">
        <v>45</v>
      </c>
      <c r="E77" s="4" t="s">
        <v>24</v>
      </c>
      <c r="F77" s="69"/>
      <c r="G77" s="4"/>
      <c r="H77" s="34">
        <f>$H$73</f>
        <v>0</v>
      </c>
      <c r="I77" s="4"/>
      <c r="J77" s="22">
        <f>H77*F77</f>
        <v>0</v>
      </c>
      <c r="K77" s="56"/>
      <c r="L77" s="56"/>
      <c r="M77" s="4"/>
      <c r="N77" s="4"/>
      <c r="O77" s="4"/>
      <c r="P77" s="4"/>
      <c r="Q77" s="4"/>
      <c r="R77" s="4"/>
      <c r="S77" s="4"/>
      <c r="T77" s="4"/>
      <c r="U77" s="4"/>
      <c r="V77" s="4"/>
      <c r="W77" s="4"/>
      <c r="X77" s="4"/>
      <c r="Y77" s="4"/>
    </row>
    <row r="78" spans="1:25" ht="16.149999999999999" customHeight="1" x14ac:dyDescent="0.25">
      <c r="A78" s="4">
        <f t="shared" si="3"/>
        <v>1</v>
      </c>
      <c r="B78" s="4"/>
      <c r="C78" s="4"/>
      <c r="D78" s="4" t="s">
        <v>51</v>
      </c>
      <c r="E78" s="4" t="s">
        <v>24</v>
      </c>
      <c r="F78" s="69"/>
      <c r="G78" s="4"/>
      <c r="H78" s="34">
        <f>$H$73</f>
        <v>0</v>
      </c>
      <c r="I78" s="4"/>
      <c r="J78" s="22">
        <f>H78*F78</f>
        <v>0</v>
      </c>
      <c r="K78" s="56"/>
      <c r="L78" s="56"/>
      <c r="M78" s="4"/>
      <c r="N78" s="4"/>
      <c r="O78" s="4"/>
      <c r="P78" s="4"/>
      <c r="Q78" s="4"/>
      <c r="R78" s="4"/>
      <c r="S78" s="4"/>
      <c r="T78" s="4"/>
      <c r="U78" s="4"/>
      <c r="V78" s="4"/>
      <c r="W78" s="4"/>
      <c r="X78" s="4"/>
      <c r="Y78" s="4"/>
    </row>
    <row r="79" spans="1:25" ht="16.149999999999999" customHeight="1" x14ac:dyDescent="0.25">
      <c r="A79" s="4">
        <f t="shared" si="3"/>
        <v>1</v>
      </c>
      <c r="B79" s="4"/>
      <c r="C79" s="4"/>
      <c r="D79" s="4"/>
      <c r="E79" s="4"/>
      <c r="F79" s="4"/>
      <c r="G79" s="5"/>
      <c r="H79" s="4"/>
      <c r="I79" s="4"/>
      <c r="J79" s="4"/>
      <c r="K79" s="30"/>
      <c r="L79" s="30"/>
      <c r="M79" s="4"/>
      <c r="N79" s="4"/>
      <c r="O79" s="4"/>
      <c r="P79" s="4"/>
      <c r="Q79" s="4"/>
      <c r="R79" s="4"/>
      <c r="S79" s="4"/>
      <c r="T79" s="4"/>
      <c r="U79" s="4"/>
      <c r="V79" s="4"/>
      <c r="W79" s="4"/>
      <c r="X79" s="4"/>
      <c r="Y79" s="4"/>
    </row>
    <row r="80" spans="1:25" ht="16.149999999999999" customHeight="1" x14ac:dyDescent="0.25">
      <c r="A80" s="4">
        <f t="shared" si="3"/>
        <v>1</v>
      </c>
      <c r="B80" s="4"/>
      <c r="C80" s="12" t="s">
        <v>66</v>
      </c>
      <c r="D80" s="4"/>
      <c r="E80" s="4"/>
      <c r="F80" s="5"/>
      <c r="G80" s="5"/>
      <c r="H80" s="5"/>
      <c r="I80" s="4"/>
      <c r="J80" s="5"/>
      <c r="K80" s="56"/>
      <c r="L80" s="56"/>
      <c r="M80" s="4"/>
      <c r="N80" s="4"/>
      <c r="O80" s="4"/>
      <c r="P80" s="4"/>
      <c r="Q80" s="4"/>
      <c r="R80" s="4"/>
      <c r="S80" s="4"/>
      <c r="T80" s="4"/>
      <c r="U80" s="4"/>
      <c r="V80" s="4"/>
      <c r="W80" s="4"/>
      <c r="X80" s="4"/>
      <c r="Y80" s="4"/>
    </row>
    <row r="81" spans="1:25" ht="16.149999999999999" customHeight="1" x14ac:dyDescent="0.25">
      <c r="A81" s="4">
        <f>IF(AND(k_kon_dj=1,doz=1),0,1)</f>
        <v>1</v>
      </c>
      <c r="B81" s="4"/>
      <c r="C81" s="4"/>
      <c r="D81" s="4"/>
      <c r="E81" s="4"/>
      <c r="F81" s="5"/>
      <c r="G81" s="5"/>
      <c r="H81" s="5"/>
      <c r="I81" s="4"/>
      <c r="J81" s="5"/>
      <c r="K81" s="56"/>
      <c r="L81" s="56"/>
      <c r="M81" s="4"/>
      <c r="N81" s="4"/>
      <c r="O81" s="4"/>
      <c r="P81" s="4"/>
      <c r="Q81" s="4"/>
      <c r="R81" s="4"/>
      <c r="S81" s="4"/>
      <c r="T81" s="4"/>
      <c r="U81" s="4"/>
      <c r="V81" s="4"/>
      <c r="W81" s="4"/>
      <c r="X81" s="4"/>
      <c r="Y81" s="4"/>
    </row>
    <row r="82" spans="1:25" ht="16.149999999999999" customHeight="1" x14ac:dyDescent="0.25">
      <c r="A82" s="4">
        <f>IF(AND(k_kon_dj=1,doz=1),0,1)</f>
        <v>1</v>
      </c>
      <c r="B82" s="4"/>
      <c r="C82" s="4"/>
      <c r="D82" s="4" t="s">
        <v>290</v>
      </c>
      <c r="E82" s="4" t="s">
        <v>4</v>
      </c>
      <c r="F82" s="69"/>
      <c r="G82" s="4"/>
      <c r="H82" s="34">
        <f>H73*'Dane sieciowe domy'!$E$40*doz</f>
        <v>0</v>
      </c>
      <c r="I82" s="4"/>
      <c r="J82" s="22">
        <f>H82*F82</f>
        <v>0</v>
      </c>
      <c r="K82" s="56"/>
      <c r="L82" s="56"/>
      <c r="M82" s="4"/>
      <c r="N82" s="4"/>
      <c r="O82" s="4"/>
      <c r="P82" s="4"/>
      <c r="Q82" s="4"/>
      <c r="R82" s="4"/>
      <c r="S82" s="4"/>
      <c r="T82" s="4"/>
      <c r="U82" s="4"/>
      <c r="V82" s="4"/>
      <c r="W82" s="4"/>
      <c r="X82" s="4"/>
      <c r="Y82" s="4"/>
    </row>
    <row r="83" spans="1:25" ht="16.149999999999999" customHeight="1" x14ac:dyDescent="0.25">
      <c r="A83" s="4">
        <f>IF(AND(k_kon_dj=1,doz=1),0,1)</f>
        <v>1</v>
      </c>
      <c r="B83" s="4"/>
      <c r="C83" s="4"/>
      <c r="D83" s="14" t="s">
        <v>291</v>
      </c>
      <c r="E83" s="4" t="s">
        <v>4</v>
      </c>
      <c r="F83" s="69"/>
      <c r="G83" s="4"/>
      <c r="H83" s="34">
        <f>H82</f>
        <v>0</v>
      </c>
      <c r="I83" s="4"/>
      <c r="J83" s="22">
        <f>H83*F83</f>
        <v>0</v>
      </c>
      <c r="K83" s="56"/>
      <c r="L83" s="56"/>
      <c r="M83" s="4"/>
      <c r="N83" s="4"/>
      <c r="O83" s="4"/>
      <c r="P83" s="4"/>
      <c r="Q83" s="4"/>
      <c r="R83" s="4"/>
      <c r="S83" s="4"/>
      <c r="T83" s="4"/>
      <c r="U83" s="4"/>
      <c r="V83" s="4"/>
      <c r="W83" s="4"/>
      <c r="X83" s="4"/>
      <c r="Y83" s="4"/>
    </row>
    <row r="84" spans="1:25" ht="16.149999999999999" customHeight="1" x14ac:dyDescent="0.25">
      <c r="A84" s="4">
        <f>IF(AND(k_kon_dj=1,doz=1),0,1)</f>
        <v>1</v>
      </c>
      <c r="B84" s="4"/>
      <c r="C84" s="4"/>
      <c r="D84" s="4" t="s">
        <v>46</v>
      </c>
      <c r="E84" s="4" t="s">
        <v>24</v>
      </c>
      <c r="F84" s="69"/>
      <c r="G84" s="4"/>
      <c r="H84" s="34">
        <f>H73</f>
        <v>0</v>
      </c>
      <c r="I84" s="4"/>
      <c r="J84" s="22">
        <f>H84*F84</f>
        <v>0</v>
      </c>
      <c r="K84" s="56"/>
      <c r="L84" s="56"/>
      <c r="M84" s="4"/>
      <c r="N84" s="4"/>
      <c r="O84" s="4"/>
      <c r="P84" s="4"/>
      <c r="Q84" s="4"/>
      <c r="R84" s="4"/>
      <c r="S84" s="4"/>
      <c r="T84" s="4"/>
      <c r="U84" s="4"/>
      <c r="V84" s="4"/>
      <c r="W84" s="4"/>
      <c r="X84" s="4"/>
      <c r="Y84" s="4"/>
    </row>
    <row r="85" spans="1:25" ht="16.149999999999999" customHeight="1" x14ac:dyDescent="0.25">
      <c r="A85" s="4">
        <f>IF(AND(k_kon_dj=1,doz=0),0,1)</f>
        <v>1</v>
      </c>
      <c r="B85" s="4"/>
      <c r="C85" s="4"/>
      <c r="D85" s="4"/>
      <c r="E85" s="4"/>
      <c r="F85" s="56"/>
      <c r="G85" s="4"/>
      <c r="H85" s="56"/>
      <c r="I85" s="4"/>
      <c r="J85" s="65"/>
      <c r="K85" s="56"/>
      <c r="L85" s="56"/>
      <c r="M85" s="4"/>
      <c r="N85" s="4"/>
      <c r="O85" s="4"/>
      <c r="P85" s="4"/>
      <c r="Q85" s="4"/>
      <c r="R85" s="4"/>
      <c r="S85" s="4"/>
      <c r="T85" s="4"/>
      <c r="U85" s="4"/>
      <c r="V85" s="4"/>
      <c r="W85" s="4"/>
      <c r="X85" s="4"/>
      <c r="Y85" s="4"/>
    </row>
    <row r="86" spans="1:25" ht="16.149999999999999" customHeight="1" x14ac:dyDescent="0.25">
      <c r="A86" s="4">
        <f>IF(AND(k_kon_dj=1,doz=0),0,1)</f>
        <v>1</v>
      </c>
      <c r="B86" s="4"/>
      <c r="C86" s="4"/>
      <c r="D86" s="4" t="s">
        <v>304</v>
      </c>
      <c r="E86" s="4" t="s">
        <v>4</v>
      </c>
      <c r="F86" s="69"/>
      <c r="G86" s="4"/>
      <c r="H86" s="34">
        <f>H73*'Dane sieciowe domy'!$E$40*(1-doz)</f>
        <v>0</v>
      </c>
      <c r="I86" s="4"/>
      <c r="J86" s="22">
        <f>H86*F86</f>
        <v>0</v>
      </c>
      <c r="K86" s="56"/>
      <c r="L86" s="56"/>
      <c r="M86" s="4"/>
      <c r="N86" s="4"/>
      <c r="O86" s="4"/>
      <c r="P86" s="4"/>
      <c r="Q86" s="4"/>
      <c r="R86" s="4"/>
      <c r="S86" s="4"/>
      <c r="T86" s="4"/>
      <c r="U86" s="4"/>
      <c r="V86" s="4"/>
      <c r="W86" s="4"/>
      <c r="X86" s="4"/>
      <c r="Y86" s="4"/>
    </row>
    <row r="87" spans="1:25" ht="16.149999999999999" customHeight="1" x14ac:dyDescent="0.25">
      <c r="A87" s="4">
        <f>IF(AND(k_kon_dj=1,doz=0),0,1)</f>
        <v>1</v>
      </c>
      <c r="B87" s="4"/>
      <c r="C87" s="4"/>
      <c r="D87" s="14" t="s">
        <v>305</v>
      </c>
      <c r="E87" s="4" t="s">
        <v>4</v>
      </c>
      <c r="F87" s="69"/>
      <c r="G87" s="4"/>
      <c r="H87" s="34">
        <f>H86</f>
        <v>0</v>
      </c>
      <c r="I87" s="4"/>
      <c r="J87" s="22">
        <f>H87*F87</f>
        <v>0</v>
      </c>
      <c r="K87" s="56"/>
      <c r="L87" s="56"/>
      <c r="M87" s="4"/>
      <c r="N87" s="4"/>
      <c r="O87" s="4"/>
      <c r="P87" s="4"/>
      <c r="Q87" s="4"/>
      <c r="R87" s="4"/>
      <c r="S87" s="4"/>
      <c r="T87" s="4"/>
      <c r="U87" s="4"/>
      <c r="V87" s="4"/>
      <c r="W87" s="4"/>
      <c r="X87" s="4"/>
      <c r="Y87" s="4"/>
    </row>
    <row r="88" spans="1:25" ht="16.149999999999999" customHeight="1" x14ac:dyDescent="0.25">
      <c r="A88" s="4">
        <f>1-k_kon_dj</f>
        <v>1</v>
      </c>
      <c r="B88" s="4"/>
      <c r="C88" s="4"/>
      <c r="D88" s="14"/>
      <c r="E88" s="4"/>
      <c r="F88" s="5"/>
      <c r="G88" s="5"/>
      <c r="H88" s="5"/>
      <c r="I88" s="4"/>
      <c r="J88" s="5"/>
      <c r="K88" s="56"/>
      <c r="L88" s="56"/>
      <c r="M88" s="4"/>
      <c r="N88" s="4"/>
      <c r="O88" s="4"/>
      <c r="P88" s="4"/>
      <c r="Q88" s="4"/>
      <c r="R88" s="4"/>
      <c r="S88" s="4"/>
      <c r="T88" s="4"/>
      <c r="U88" s="4"/>
      <c r="V88" s="4"/>
      <c r="W88" s="4"/>
      <c r="X88" s="4"/>
      <c r="Y88" s="4"/>
    </row>
    <row r="89" spans="1:25" x14ac:dyDescent="0.25">
      <c r="A89" s="4">
        <f>1-k_kon_dj</f>
        <v>1</v>
      </c>
      <c r="B89" s="4"/>
      <c r="C89" s="4"/>
      <c r="D89" s="4" t="s">
        <v>45</v>
      </c>
      <c r="E89" s="4" t="s">
        <v>24</v>
      </c>
      <c r="F89" s="69"/>
      <c r="G89" s="4"/>
      <c r="H89" s="34">
        <f>$H$73</f>
        <v>0</v>
      </c>
      <c r="I89" s="4"/>
      <c r="J89" s="22">
        <f>H89*F89</f>
        <v>0</v>
      </c>
      <c r="K89" s="56"/>
      <c r="L89" s="56"/>
      <c r="M89" s="4"/>
      <c r="N89" s="4"/>
      <c r="O89" s="4"/>
      <c r="P89" s="4"/>
      <c r="Q89" s="4"/>
      <c r="R89" s="4"/>
      <c r="S89" s="4"/>
      <c r="T89" s="4"/>
      <c r="U89" s="4"/>
      <c r="V89" s="4"/>
      <c r="W89" s="4"/>
      <c r="X89" s="4"/>
      <c r="Y89" s="4"/>
    </row>
    <row r="90" spans="1:25" x14ac:dyDescent="0.25">
      <c r="A90" s="4">
        <f>1-k_kon_dj</f>
        <v>1</v>
      </c>
      <c r="B90" s="4"/>
      <c r="C90" s="4"/>
      <c r="D90" s="4" t="s">
        <v>51</v>
      </c>
      <c r="E90" s="4" t="s">
        <v>24</v>
      </c>
      <c r="F90" s="69"/>
      <c r="G90" s="4"/>
      <c r="H90" s="34">
        <f>$H$73</f>
        <v>0</v>
      </c>
      <c r="I90" s="4"/>
      <c r="J90" s="22">
        <f>H90*F90</f>
        <v>0</v>
      </c>
      <c r="K90" s="30"/>
      <c r="L90" s="30"/>
      <c r="M90" s="4"/>
      <c r="N90" s="4"/>
      <c r="O90" s="4"/>
      <c r="P90" s="4"/>
      <c r="Q90" s="4"/>
      <c r="R90" s="4"/>
      <c r="S90" s="4"/>
      <c r="T90" s="4"/>
      <c r="U90" s="4"/>
      <c r="V90" s="4"/>
      <c r="W90" s="4"/>
      <c r="X90" s="4"/>
      <c r="Y90" s="4"/>
    </row>
    <row r="91" spans="1:25" x14ac:dyDescent="0.25">
      <c r="A91" s="4">
        <f>1-k_kon_dj</f>
        <v>1</v>
      </c>
      <c r="B91" s="4"/>
      <c r="C91" s="4"/>
      <c r="D91" s="4"/>
      <c r="E91" s="4"/>
      <c r="F91" s="66"/>
      <c r="G91" s="4"/>
      <c r="H91" s="66"/>
      <c r="I91" s="4"/>
      <c r="J91" s="67"/>
      <c r="K91" s="30"/>
      <c r="L91" s="30"/>
      <c r="M91" s="4"/>
      <c r="N91" s="4"/>
      <c r="O91" s="4"/>
      <c r="P91" s="4"/>
      <c r="Q91" s="4"/>
      <c r="R91" s="4"/>
      <c r="S91" s="4"/>
      <c r="T91" s="4"/>
      <c r="U91" s="4"/>
      <c r="V91" s="4"/>
      <c r="W91" s="4"/>
      <c r="X91" s="4"/>
      <c r="Y91" s="4"/>
    </row>
    <row r="92" spans="1:25" s="4" customFormat="1" ht="12.6" customHeight="1" x14ac:dyDescent="0.2">
      <c r="A92" s="2">
        <f t="shared" ref="A92:A100" si="4">1-k_eth_dj</f>
        <v>1</v>
      </c>
      <c r="B92" s="2"/>
      <c r="C92" s="2" t="s">
        <v>52</v>
      </c>
      <c r="D92" s="2"/>
      <c r="E92" s="1"/>
      <c r="F92" s="13"/>
      <c r="G92" s="1"/>
      <c r="H92" s="13"/>
      <c r="I92" s="1"/>
      <c r="J92" s="13"/>
      <c r="K92" s="57"/>
      <c r="L92" s="57"/>
      <c r="M92" s="1"/>
      <c r="N92" s="1"/>
      <c r="O92" s="1"/>
      <c r="P92" s="1"/>
      <c r="Q92" s="1"/>
      <c r="R92" s="1"/>
      <c r="S92" s="1"/>
      <c r="T92" s="1"/>
      <c r="U92" s="1"/>
      <c r="V92" s="1"/>
      <c r="W92" s="1"/>
      <c r="X92" s="1"/>
      <c r="Y92" s="1"/>
    </row>
    <row r="93" spans="1:25" ht="16.149999999999999" customHeight="1" x14ac:dyDescent="0.25">
      <c r="A93" s="4">
        <f t="shared" si="4"/>
        <v>1</v>
      </c>
      <c r="B93" s="4"/>
      <c r="C93" s="4"/>
      <c r="D93" s="4"/>
      <c r="E93" s="4"/>
      <c r="F93" s="5"/>
      <c r="G93" s="5"/>
      <c r="H93" s="5"/>
      <c r="I93" s="4"/>
      <c r="J93" s="5"/>
      <c r="K93" s="56"/>
      <c r="L93" s="56"/>
      <c r="M93" s="4"/>
      <c r="N93" s="4"/>
      <c r="O93" s="4"/>
      <c r="P93" s="4"/>
      <c r="Q93" s="4"/>
      <c r="R93" s="4"/>
      <c r="S93" s="4"/>
      <c r="T93" s="4"/>
      <c r="U93" s="4"/>
      <c r="V93" s="4"/>
      <c r="W93" s="4"/>
      <c r="X93" s="4"/>
      <c r="Y93" s="4"/>
    </row>
    <row r="94" spans="1:25" ht="16.149999999999999" customHeight="1" x14ac:dyDescent="0.25">
      <c r="A94" s="4">
        <f t="shared" si="4"/>
        <v>1</v>
      </c>
      <c r="B94" s="4"/>
      <c r="C94" s="12" t="s">
        <v>181</v>
      </c>
      <c r="D94" s="4"/>
      <c r="E94" s="4"/>
      <c r="F94" s="5"/>
      <c r="G94" s="5"/>
      <c r="H94" s="5"/>
      <c r="I94" s="4"/>
      <c r="J94" s="5"/>
      <c r="K94" s="56"/>
      <c r="L94" s="56"/>
      <c r="M94" s="4"/>
      <c r="N94" s="4"/>
      <c r="O94" s="4"/>
      <c r="P94" s="4"/>
      <c r="Q94" s="4"/>
      <c r="R94" s="4"/>
      <c r="S94" s="4"/>
      <c r="T94" s="4"/>
      <c r="U94" s="4"/>
      <c r="V94" s="4"/>
      <c r="W94" s="4"/>
      <c r="X94" s="4"/>
      <c r="Y94" s="4"/>
    </row>
    <row r="95" spans="1:25" ht="16.149999999999999" customHeight="1" x14ac:dyDescent="0.25">
      <c r="A95" s="4">
        <f t="shared" si="4"/>
        <v>1</v>
      </c>
      <c r="B95" s="4"/>
      <c r="C95" s="12"/>
      <c r="D95" s="4"/>
      <c r="E95" s="4"/>
      <c r="F95" s="5"/>
      <c r="G95" s="5"/>
      <c r="H95" s="5"/>
      <c r="I95" s="4"/>
      <c r="J95" s="5"/>
      <c r="K95" s="56"/>
      <c r="L95" s="56"/>
      <c r="M95" s="4"/>
      <c r="N95" s="4"/>
      <c r="O95" s="4"/>
      <c r="P95" s="4"/>
      <c r="Q95" s="4"/>
      <c r="R95" s="4"/>
      <c r="S95" s="4"/>
      <c r="T95" s="4"/>
      <c r="U95" s="4"/>
      <c r="V95" s="4"/>
      <c r="W95" s="4"/>
      <c r="X95" s="4"/>
      <c r="Y95" s="4"/>
    </row>
    <row r="96" spans="1:25" ht="16.149999999999999" customHeight="1" x14ac:dyDescent="0.25">
      <c r="A96" s="4">
        <f t="shared" si="4"/>
        <v>1</v>
      </c>
      <c r="B96" s="4"/>
      <c r="C96" s="4"/>
      <c r="D96" s="4" t="s">
        <v>109</v>
      </c>
      <c r="E96" s="4" t="s">
        <v>24</v>
      </c>
      <c r="F96" s="69"/>
      <c r="G96" s="4"/>
      <c r="H96" s="34">
        <f>('Dane sieciowe domy'!$E$22*'Dane sieciowe domy'!$E$16*'Dane sieciowe domy'!$E$19)*k_eth_dj</f>
        <v>0</v>
      </c>
      <c r="I96" s="4"/>
      <c r="J96" s="22">
        <f>H96*F96</f>
        <v>0</v>
      </c>
      <c r="K96" s="56"/>
      <c r="L96" s="56"/>
      <c r="M96" s="4"/>
      <c r="N96" s="4"/>
      <c r="O96" s="4"/>
      <c r="P96" s="4"/>
      <c r="Q96" s="4"/>
      <c r="R96" s="4"/>
      <c r="S96" s="4"/>
      <c r="T96" s="4"/>
      <c r="U96" s="4"/>
      <c r="V96" s="4"/>
      <c r="W96" s="4"/>
      <c r="X96" s="4"/>
      <c r="Y96" s="4"/>
    </row>
    <row r="97" spans="1:25" ht="16.149999999999999" customHeight="1" x14ac:dyDescent="0.25">
      <c r="A97" s="4">
        <f t="shared" si="4"/>
        <v>1</v>
      </c>
      <c r="B97" s="4"/>
      <c r="C97" s="4"/>
      <c r="D97" s="4" t="s">
        <v>25</v>
      </c>
      <c r="E97" s="4" t="s">
        <v>24</v>
      </c>
      <c r="F97" s="69"/>
      <c r="G97" s="4"/>
      <c r="H97" s="34">
        <f>$H$96</f>
        <v>0</v>
      </c>
      <c r="I97" s="4"/>
      <c r="J97" s="22">
        <f>H97*F97</f>
        <v>0</v>
      </c>
      <c r="K97" s="56"/>
      <c r="L97" s="56"/>
      <c r="M97" s="4"/>
      <c r="N97" s="4"/>
      <c r="O97" s="4"/>
      <c r="P97" s="4"/>
      <c r="Q97" s="4"/>
      <c r="R97" s="4"/>
      <c r="S97" s="4"/>
      <c r="T97" s="4"/>
      <c r="U97" s="4"/>
      <c r="V97" s="4"/>
      <c r="W97" s="4"/>
      <c r="X97" s="4"/>
      <c r="Y97" s="4"/>
    </row>
    <row r="98" spans="1:25" ht="16.149999999999999" customHeight="1" x14ac:dyDescent="0.25">
      <c r="A98" s="4">
        <f t="shared" si="4"/>
        <v>1</v>
      </c>
      <c r="B98" s="4"/>
      <c r="C98" s="4"/>
      <c r="D98" s="4" t="s">
        <v>31</v>
      </c>
      <c r="E98" s="4" t="s">
        <v>24</v>
      </c>
      <c r="F98" s="69"/>
      <c r="G98" s="4"/>
      <c r="H98" s="34">
        <f>$H$96</f>
        <v>0</v>
      </c>
      <c r="I98" s="4"/>
      <c r="J98" s="22">
        <f>H98*F98</f>
        <v>0</v>
      </c>
      <c r="K98" s="56"/>
      <c r="L98" s="56"/>
      <c r="M98" s="4"/>
      <c r="N98" s="4"/>
      <c r="O98" s="4"/>
      <c r="P98" s="4"/>
      <c r="Q98" s="4"/>
      <c r="R98" s="4"/>
      <c r="S98" s="4"/>
      <c r="T98" s="4"/>
      <c r="U98" s="4"/>
      <c r="V98" s="4"/>
      <c r="W98" s="4"/>
      <c r="X98" s="4"/>
      <c r="Y98" s="4"/>
    </row>
    <row r="99" spans="1:25" ht="16.149999999999999" customHeight="1" x14ac:dyDescent="0.25">
      <c r="A99" s="4">
        <f t="shared" si="4"/>
        <v>1</v>
      </c>
      <c r="B99" s="4"/>
      <c r="C99" s="4"/>
      <c r="D99" s="14"/>
      <c r="E99" s="4"/>
      <c r="F99" s="5"/>
      <c r="G99" s="5"/>
      <c r="H99" s="5"/>
      <c r="I99" s="4"/>
      <c r="J99" s="5"/>
      <c r="K99" s="56"/>
      <c r="L99" s="56"/>
      <c r="M99" s="4"/>
      <c r="N99" s="4"/>
      <c r="O99" s="4"/>
      <c r="P99" s="4"/>
      <c r="Q99" s="4"/>
      <c r="R99" s="4"/>
      <c r="S99" s="4"/>
      <c r="T99" s="4"/>
      <c r="U99" s="4"/>
      <c r="V99" s="4"/>
      <c r="W99" s="4"/>
      <c r="X99" s="4"/>
      <c r="Y99" s="4"/>
    </row>
    <row r="100" spans="1:25" ht="16.149999999999999" customHeight="1" x14ac:dyDescent="0.25">
      <c r="A100" s="4">
        <f t="shared" si="4"/>
        <v>1</v>
      </c>
      <c r="B100" s="4"/>
      <c r="C100" s="12" t="s">
        <v>66</v>
      </c>
      <c r="D100" s="4"/>
      <c r="E100" s="4"/>
      <c r="F100" s="5"/>
      <c r="G100" s="5"/>
      <c r="H100" s="5"/>
      <c r="I100" s="4"/>
      <c r="J100" s="5"/>
      <c r="K100" s="56"/>
      <c r="L100" s="56"/>
      <c r="M100" s="4"/>
      <c r="N100" s="4"/>
      <c r="O100" s="4"/>
      <c r="P100" s="4"/>
      <c r="Q100" s="4"/>
      <c r="R100" s="4"/>
      <c r="S100" s="4"/>
      <c r="T100" s="4"/>
      <c r="U100" s="4"/>
      <c r="V100" s="4"/>
      <c r="W100" s="4"/>
      <c r="X100" s="4"/>
      <c r="Y100" s="4"/>
    </row>
    <row r="101" spans="1:25" x14ac:dyDescent="0.25">
      <c r="A101" s="4">
        <f>IF(AND(k_eth_dj=1,doz=1),0,1)</f>
        <v>1</v>
      </c>
      <c r="B101" s="4"/>
      <c r="C101" s="4"/>
      <c r="D101" s="4" t="s">
        <v>292</v>
      </c>
      <c r="E101" s="4" t="s">
        <v>4</v>
      </c>
      <c r="F101" s="69"/>
      <c r="G101" s="4"/>
      <c r="H101" s="34">
        <f>$H$96*'Dane sieciowe domy'!$E$40*doz</f>
        <v>0</v>
      </c>
      <c r="I101" s="4"/>
      <c r="J101" s="22">
        <f>H101*F101</f>
        <v>0</v>
      </c>
      <c r="K101" s="56"/>
      <c r="L101" s="56"/>
      <c r="M101" s="4"/>
      <c r="N101" s="4"/>
      <c r="O101" s="4"/>
      <c r="P101" s="4"/>
      <c r="Q101" s="4"/>
      <c r="R101" s="4"/>
      <c r="S101" s="4"/>
      <c r="T101" s="4"/>
      <c r="U101" s="4"/>
      <c r="V101" s="4"/>
      <c r="W101" s="4"/>
      <c r="X101" s="4"/>
      <c r="Y101" s="4"/>
    </row>
    <row r="102" spans="1:25" ht="16.899999999999999" customHeight="1" x14ac:dyDescent="0.25">
      <c r="A102" s="4">
        <f>IF(AND(k_eth_dj=1,doz=1),0,1)</f>
        <v>1</v>
      </c>
      <c r="B102" s="4"/>
      <c r="C102" s="4"/>
      <c r="D102" s="14" t="s">
        <v>291</v>
      </c>
      <c r="E102" s="4" t="s">
        <v>4</v>
      </c>
      <c r="F102" s="69"/>
      <c r="G102" s="4"/>
      <c r="H102" s="34">
        <f>H101</f>
        <v>0</v>
      </c>
      <c r="I102" s="4"/>
      <c r="J102" s="22">
        <f>H102*F102</f>
        <v>0</v>
      </c>
      <c r="K102" s="56"/>
      <c r="L102" s="56"/>
      <c r="M102" s="4"/>
      <c r="N102" s="4"/>
      <c r="O102" s="4"/>
      <c r="P102" s="4"/>
      <c r="Q102" s="4"/>
      <c r="R102" s="4"/>
      <c r="S102" s="4"/>
      <c r="T102" s="4"/>
      <c r="U102" s="4"/>
      <c r="V102" s="4"/>
      <c r="W102" s="4"/>
      <c r="X102" s="4"/>
      <c r="Y102" s="4"/>
    </row>
    <row r="103" spans="1:25" ht="16.149999999999999" customHeight="1" x14ac:dyDescent="0.25">
      <c r="A103" s="4">
        <f>IF(AND(k_eth_dj=1,doz=0),0,1)</f>
        <v>1</v>
      </c>
      <c r="B103" s="4"/>
      <c r="C103" s="4"/>
      <c r="D103" s="4"/>
      <c r="E103" s="4"/>
      <c r="F103" s="4"/>
      <c r="G103" s="4"/>
      <c r="H103" s="56"/>
      <c r="I103" s="4"/>
      <c r="J103" s="65"/>
      <c r="K103" s="56"/>
      <c r="L103" s="56"/>
      <c r="M103" s="4"/>
      <c r="N103" s="4"/>
      <c r="O103" s="4"/>
      <c r="P103" s="4"/>
      <c r="Q103" s="4"/>
      <c r="R103" s="4"/>
      <c r="S103" s="4"/>
      <c r="T103" s="4"/>
      <c r="U103" s="4"/>
      <c r="V103" s="4"/>
      <c r="W103" s="4"/>
      <c r="X103" s="4"/>
      <c r="Y103" s="4"/>
    </row>
    <row r="104" spans="1:25" ht="16.149999999999999" customHeight="1" x14ac:dyDescent="0.25">
      <c r="A104" s="4">
        <f>IF(AND(k_eth_dj=1,doz=0),0,1)</f>
        <v>1</v>
      </c>
      <c r="B104" s="4"/>
      <c r="C104" s="4"/>
      <c r="D104" s="14" t="s">
        <v>303</v>
      </c>
      <c r="E104" s="4" t="s">
        <v>4</v>
      </c>
      <c r="F104" s="69"/>
      <c r="G104" s="4"/>
      <c r="H104" s="34">
        <f>$H$96*'Dane sieciowe domy'!$E$40*(1-doz)</f>
        <v>0</v>
      </c>
      <c r="I104" s="4"/>
      <c r="J104" s="22">
        <f>H104*F104</f>
        <v>0</v>
      </c>
      <c r="K104" s="56"/>
      <c r="L104" s="56"/>
      <c r="M104" s="4"/>
      <c r="N104" s="4"/>
      <c r="O104" s="4"/>
      <c r="P104" s="4"/>
      <c r="Q104" s="4"/>
      <c r="R104" s="4"/>
      <c r="S104" s="4"/>
      <c r="T104" s="4"/>
      <c r="U104" s="4"/>
      <c r="V104" s="4"/>
      <c r="W104" s="4"/>
      <c r="X104" s="4"/>
      <c r="Y104" s="4"/>
    </row>
    <row r="105" spans="1:25" ht="16.149999999999999" customHeight="1" x14ac:dyDescent="0.25">
      <c r="A105" s="4">
        <f>IF(AND(k_eth_dj=1,doz=0),0,1)</f>
        <v>1</v>
      </c>
      <c r="B105" s="4"/>
      <c r="C105" s="4"/>
      <c r="D105" s="14" t="s">
        <v>302</v>
      </c>
      <c r="E105" s="4" t="s">
        <v>4</v>
      </c>
      <c r="F105" s="69"/>
      <c r="G105" s="4"/>
      <c r="H105" s="34">
        <f>H104</f>
        <v>0</v>
      </c>
      <c r="I105" s="4"/>
      <c r="J105" s="22">
        <f>H105*F105</f>
        <v>0</v>
      </c>
      <c r="K105" s="56"/>
      <c r="L105" s="56"/>
      <c r="M105" s="4"/>
      <c r="N105" s="4"/>
      <c r="O105" s="4"/>
      <c r="P105" s="4"/>
      <c r="Q105" s="4"/>
      <c r="R105" s="4"/>
      <c r="S105" s="4"/>
      <c r="T105" s="4"/>
      <c r="U105" s="4"/>
      <c r="V105" s="4"/>
      <c r="W105" s="4"/>
      <c r="X105" s="4"/>
      <c r="Y105" s="4"/>
    </row>
    <row r="106" spans="1:25" ht="16.149999999999999" customHeight="1" x14ac:dyDescent="0.25">
      <c r="A106" s="4">
        <f t="shared" ref="A106:A116" si="5">1-k_eth_dj</f>
        <v>1</v>
      </c>
      <c r="B106" s="4"/>
      <c r="C106" s="4"/>
      <c r="D106" s="14"/>
      <c r="E106" s="14"/>
      <c r="F106" s="14"/>
      <c r="G106" s="14"/>
      <c r="H106" s="14"/>
      <c r="I106" s="14"/>
      <c r="J106" s="14"/>
      <c r="K106" s="14"/>
      <c r="L106" s="56"/>
      <c r="M106" s="4"/>
      <c r="N106" s="4"/>
      <c r="O106" s="4"/>
      <c r="P106" s="4"/>
      <c r="Q106" s="4"/>
      <c r="R106" s="4"/>
      <c r="S106" s="4"/>
      <c r="T106" s="4"/>
      <c r="U106" s="4"/>
      <c r="V106" s="4"/>
      <c r="W106" s="4"/>
      <c r="X106" s="4"/>
      <c r="Y106" s="4"/>
    </row>
    <row r="107" spans="1:25" ht="16.149999999999999" customHeight="1" x14ac:dyDescent="0.25">
      <c r="A107" s="4">
        <f t="shared" si="5"/>
        <v>1</v>
      </c>
      <c r="B107" s="4"/>
      <c r="C107" s="4"/>
      <c r="D107" s="4" t="s">
        <v>61</v>
      </c>
      <c r="E107" s="4" t="s">
        <v>24</v>
      </c>
      <c r="F107" s="69"/>
      <c r="G107" s="4"/>
      <c r="H107" s="34">
        <f>$H$96</f>
        <v>0</v>
      </c>
      <c r="I107" s="4"/>
      <c r="J107" s="22">
        <f>H107*F107</f>
        <v>0</v>
      </c>
      <c r="K107" s="56"/>
      <c r="L107" s="56"/>
      <c r="M107" s="4"/>
      <c r="N107" s="4"/>
      <c r="O107" s="4"/>
      <c r="P107" s="4"/>
      <c r="Q107" s="4"/>
      <c r="R107" s="4"/>
      <c r="S107" s="4"/>
      <c r="T107" s="4"/>
      <c r="U107" s="4"/>
      <c r="V107" s="4"/>
      <c r="W107" s="4"/>
      <c r="X107" s="4"/>
      <c r="Y107" s="4"/>
    </row>
    <row r="108" spans="1:25" ht="16.149999999999999" customHeight="1" x14ac:dyDescent="0.25">
      <c r="A108" s="4">
        <f t="shared" si="5"/>
        <v>1</v>
      </c>
      <c r="B108" s="4"/>
      <c r="C108" s="4"/>
      <c r="D108" s="4" t="s">
        <v>60</v>
      </c>
      <c r="E108" s="4" t="s">
        <v>24</v>
      </c>
      <c r="F108" s="69"/>
      <c r="G108" s="4"/>
      <c r="H108" s="34">
        <f>$H$96</f>
        <v>0</v>
      </c>
      <c r="I108" s="4"/>
      <c r="J108" s="22">
        <f>H108*F108</f>
        <v>0</v>
      </c>
      <c r="K108" s="56"/>
      <c r="L108" s="56"/>
      <c r="M108" s="4"/>
      <c r="N108" s="4"/>
      <c r="O108" s="4"/>
      <c r="P108" s="4"/>
      <c r="Q108" s="4"/>
      <c r="R108" s="4"/>
      <c r="S108" s="4"/>
      <c r="T108" s="4"/>
      <c r="U108" s="4"/>
      <c r="V108" s="4"/>
      <c r="W108" s="4"/>
      <c r="X108" s="4"/>
      <c r="Y108" s="4"/>
    </row>
    <row r="109" spans="1:25" ht="16.149999999999999" customHeight="1" x14ac:dyDescent="0.25">
      <c r="A109" s="4">
        <f t="shared" si="5"/>
        <v>1</v>
      </c>
      <c r="B109" s="4"/>
      <c r="C109" s="4"/>
      <c r="D109" s="14"/>
      <c r="E109" s="4"/>
      <c r="F109" s="56"/>
      <c r="G109" s="4"/>
      <c r="H109" s="56"/>
      <c r="I109" s="4"/>
      <c r="J109" s="65"/>
      <c r="K109" s="56"/>
      <c r="L109" s="56"/>
      <c r="M109" s="4"/>
      <c r="N109" s="4"/>
      <c r="O109" s="4"/>
      <c r="P109" s="4"/>
      <c r="Q109" s="4"/>
      <c r="R109" s="4"/>
      <c r="S109" s="4"/>
      <c r="T109" s="4"/>
      <c r="U109" s="4"/>
      <c r="V109" s="4"/>
      <c r="W109" s="4"/>
      <c r="X109" s="4"/>
      <c r="Y109" s="4"/>
    </row>
    <row r="110" spans="1:25" ht="16.149999999999999" customHeight="1" x14ac:dyDescent="0.25">
      <c r="A110" s="4">
        <f t="shared" si="5"/>
        <v>1</v>
      </c>
      <c r="B110" s="4"/>
      <c r="C110" s="12" t="s">
        <v>33</v>
      </c>
      <c r="D110" s="4"/>
      <c r="E110" s="4"/>
      <c r="F110" s="5"/>
      <c r="G110" s="5"/>
      <c r="H110" s="5"/>
      <c r="I110" s="4"/>
      <c r="J110" s="5"/>
      <c r="K110" s="56"/>
      <c r="L110" s="56"/>
      <c r="M110" s="4"/>
      <c r="N110" s="4"/>
      <c r="O110" s="4"/>
      <c r="P110" s="4"/>
      <c r="Q110" s="4"/>
      <c r="R110" s="4"/>
      <c r="S110" s="4"/>
      <c r="T110" s="4"/>
      <c r="U110" s="4"/>
      <c r="V110" s="4"/>
      <c r="W110" s="4"/>
      <c r="X110" s="4"/>
      <c r="Y110" s="4"/>
    </row>
    <row r="111" spans="1:25" ht="16.149999999999999" customHeight="1" x14ac:dyDescent="0.25">
      <c r="A111" s="4">
        <f t="shared" si="5"/>
        <v>1</v>
      </c>
      <c r="B111" s="4"/>
      <c r="C111" s="12"/>
      <c r="D111" s="4" t="s">
        <v>33</v>
      </c>
      <c r="E111" s="4" t="s">
        <v>24</v>
      </c>
      <c r="F111" s="69"/>
      <c r="G111" s="4"/>
      <c r="H111" s="34">
        <f>k_eth_dj</f>
        <v>0</v>
      </c>
      <c r="I111" s="4"/>
      <c r="J111" s="22">
        <f t="shared" ref="J111:J115" si="6">H111*F111</f>
        <v>0</v>
      </c>
      <c r="K111" s="56"/>
      <c r="L111" s="56"/>
      <c r="M111" s="4"/>
      <c r="N111" s="4"/>
      <c r="O111" s="4"/>
      <c r="P111" s="4"/>
      <c r="Q111" s="4"/>
      <c r="R111" s="4"/>
      <c r="S111" s="4"/>
      <c r="T111" s="4"/>
      <c r="U111" s="4"/>
      <c r="V111" s="4"/>
      <c r="W111" s="4"/>
      <c r="X111" s="4"/>
      <c r="Y111" s="4"/>
    </row>
    <row r="112" spans="1:25" x14ac:dyDescent="0.25">
      <c r="A112" s="4">
        <f t="shared" si="5"/>
        <v>1</v>
      </c>
      <c r="B112" s="4"/>
      <c r="C112" s="12"/>
      <c r="D112" s="4" t="s">
        <v>121</v>
      </c>
      <c r="E112" s="4" t="s">
        <v>24</v>
      </c>
      <c r="F112" s="69"/>
      <c r="G112" s="4"/>
      <c r="H112" s="34">
        <f>ROUNDUP(H96/24,0)*k_eth_dj</f>
        <v>0</v>
      </c>
      <c r="I112" s="4"/>
      <c r="J112" s="22">
        <f t="shared" si="6"/>
        <v>0</v>
      </c>
      <c r="K112" s="56"/>
      <c r="L112" s="56"/>
      <c r="M112" s="4"/>
      <c r="N112" s="4"/>
      <c r="O112" s="4"/>
      <c r="P112" s="4"/>
      <c r="Q112" s="4"/>
      <c r="R112" s="4"/>
      <c r="S112" s="4"/>
      <c r="T112" s="4"/>
      <c r="U112" s="4"/>
      <c r="V112" s="4"/>
      <c r="W112" s="4"/>
      <c r="X112" s="4"/>
      <c r="Y112" s="4"/>
    </row>
    <row r="113" spans="1:25" x14ac:dyDescent="0.25">
      <c r="A113" s="4">
        <f t="shared" si="5"/>
        <v>1</v>
      </c>
      <c r="B113" s="4"/>
      <c r="C113" s="12"/>
      <c r="D113" s="4" t="s">
        <v>62</v>
      </c>
      <c r="E113" s="4" t="s">
        <v>24</v>
      </c>
      <c r="F113" s="69"/>
      <c r="G113" s="4"/>
      <c r="H113" s="34">
        <f>H112</f>
        <v>0</v>
      </c>
      <c r="I113" s="4"/>
      <c r="J113" s="22">
        <f t="shared" si="6"/>
        <v>0</v>
      </c>
      <c r="K113" s="56"/>
      <c r="L113" s="56"/>
      <c r="M113" s="4"/>
      <c r="N113" s="4"/>
      <c r="O113" s="4"/>
      <c r="P113" s="4"/>
      <c r="Q113" s="4"/>
      <c r="R113" s="4"/>
      <c r="S113" s="4"/>
      <c r="T113" s="4"/>
      <c r="U113" s="4"/>
      <c r="V113" s="4"/>
      <c r="W113" s="4"/>
      <c r="X113" s="4"/>
      <c r="Y113" s="4"/>
    </row>
    <row r="114" spans="1:25" x14ac:dyDescent="0.25">
      <c r="A114" s="4">
        <f t="shared" si="5"/>
        <v>1</v>
      </c>
      <c r="B114" s="4"/>
      <c r="C114" s="4"/>
      <c r="D114" s="4" t="s">
        <v>60</v>
      </c>
      <c r="E114" s="4" t="s">
        <v>24</v>
      </c>
      <c r="F114" s="69"/>
      <c r="G114" s="4"/>
      <c r="H114" s="34">
        <f>$H$96</f>
        <v>0</v>
      </c>
      <c r="I114" s="4"/>
      <c r="J114" s="22">
        <f t="shared" si="6"/>
        <v>0</v>
      </c>
      <c r="K114" s="56"/>
      <c r="L114" s="56"/>
      <c r="M114" s="4"/>
      <c r="N114" s="4"/>
      <c r="O114" s="4"/>
      <c r="P114" s="4"/>
      <c r="Q114" s="4"/>
      <c r="R114" s="4"/>
      <c r="S114" s="4"/>
      <c r="T114" s="4"/>
      <c r="U114" s="4"/>
      <c r="V114" s="4"/>
      <c r="W114" s="4"/>
      <c r="X114" s="4"/>
      <c r="Y114" s="4"/>
    </row>
    <row r="115" spans="1:25" x14ac:dyDescent="0.25">
      <c r="A115" s="4">
        <f t="shared" si="5"/>
        <v>1</v>
      </c>
      <c r="B115" s="4"/>
      <c r="C115" s="12"/>
      <c r="D115" s="4" t="s">
        <v>38</v>
      </c>
      <c r="E115" s="4" t="s">
        <v>24</v>
      </c>
      <c r="F115" s="69"/>
      <c r="G115" s="4"/>
      <c r="H115" s="34">
        <f>H111</f>
        <v>0</v>
      </c>
      <c r="I115" s="4"/>
      <c r="J115" s="22">
        <f t="shared" si="6"/>
        <v>0</v>
      </c>
      <c r="K115" s="56"/>
      <c r="L115" s="56"/>
      <c r="M115" s="4"/>
      <c r="N115" s="4"/>
      <c r="O115" s="4"/>
      <c r="P115" s="4"/>
      <c r="Q115" s="4"/>
      <c r="R115" s="4"/>
      <c r="S115" s="4"/>
      <c r="T115" s="4"/>
      <c r="U115" s="4"/>
      <c r="V115" s="4"/>
      <c r="W115" s="4"/>
      <c r="X115" s="4"/>
      <c r="Y115" s="4"/>
    </row>
    <row r="116" spans="1:25" x14ac:dyDescent="0.25">
      <c r="A116" s="4">
        <f t="shared" si="5"/>
        <v>1</v>
      </c>
      <c r="B116" s="4"/>
      <c r="C116" s="4"/>
      <c r="D116" s="4"/>
      <c r="E116" s="4"/>
      <c r="F116" s="4"/>
      <c r="G116" s="4"/>
      <c r="H116" s="4"/>
      <c r="I116" s="4"/>
      <c r="J116" s="4"/>
      <c r="K116" s="30"/>
      <c r="L116" s="30"/>
      <c r="M116" s="4"/>
      <c r="N116" s="4"/>
      <c r="O116" s="4"/>
      <c r="P116" s="4"/>
      <c r="Q116" s="4"/>
      <c r="R116" s="4"/>
      <c r="S116" s="4"/>
      <c r="T116" s="4"/>
      <c r="U116" s="4"/>
      <c r="V116" s="4"/>
      <c r="W116" s="4"/>
      <c r="X116" s="4"/>
      <c r="Y116" s="4"/>
    </row>
    <row r="117" spans="1:25" x14ac:dyDescent="0.25">
      <c r="A117" s="1">
        <f t="shared" ref="A117:A124" si="7">1-k_xDSL_dj</f>
        <v>1</v>
      </c>
      <c r="B117" s="1"/>
      <c r="C117" s="2" t="s">
        <v>63</v>
      </c>
      <c r="D117" s="2"/>
      <c r="E117" s="1"/>
      <c r="F117" s="13"/>
      <c r="G117" s="1"/>
      <c r="H117" s="13"/>
      <c r="I117" s="1"/>
      <c r="J117" s="13"/>
      <c r="K117" s="57"/>
      <c r="L117" s="57"/>
      <c r="M117" s="1"/>
      <c r="N117" s="1"/>
      <c r="O117" s="1"/>
      <c r="P117" s="1"/>
      <c r="Q117" s="1"/>
      <c r="R117" s="1"/>
      <c r="S117" s="1"/>
      <c r="T117" s="1"/>
      <c r="U117" s="1"/>
      <c r="V117" s="1"/>
      <c r="W117" s="1"/>
      <c r="X117" s="1"/>
      <c r="Y117" s="1"/>
    </row>
    <row r="118" spans="1:25" x14ac:dyDescent="0.25">
      <c r="A118" s="4">
        <f t="shared" si="7"/>
        <v>1</v>
      </c>
      <c r="B118" s="4"/>
      <c r="C118" s="4"/>
      <c r="D118" s="4"/>
      <c r="E118" s="4"/>
      <c r="F118" s="5"/>
      <c r="G118" s="5"/>
      <c r="H118" s="5"/>
      <c r="I118" s="4"/>
      <c r="J118" s="5"/>
      <c r="K118" s="56"/>
      <c r="L118" s="56"/>
      <c r="M118" s="4"/>
      <c r="N118" s="4"/>
      <c r="O118" s="4"/>
      <c r="P118" s="4"/>
      <c r="Q118" s="4"/>
      <c r="R118" s="4"/>
      <c r="S118" s="4"/>
      <c r="T118" s="4"/>
      <c r="U118" s="4"/>
      <c r="V118" s="4"/>
      <c r="W118" s="4"/>
      <c r="X118" s="4"/>
      <c r="Y118" s="4"/>
    </row>
    <row r="119" spans="1:25" x14ac:dyDescent="0.25">
      <c r="A119" s="4">
        <f t="shared" si="7"/>
        <v>1</v>
      </c>
      <c r="B119" s="4"/>
      <c r="C119" s="12" t="s">
        <v>181</v>
      </c>
      <c r="D119" s="4"/>
      <c r="E119" s="4"/>
      <c r="F119" s="5"/>
      <c r="G119" s="5"/>
      <c r="H119" s="5"/>
      <c r="I119" s="4"/>
      <c r="J119" s="5"/>
      <c r="K119" s="56"/>
      <c r="L119" s="56"/>
      <c r="M119" s="4"/>
      <c r="N119" s="4"/>
      <c r="O119" s="4"/>
      <c r="P119" s="4"/>
      <c r="Q119" s="4"/>
      <c r="R119" s="4"/>
      <c r="S119" s="4"/>
      <c r="T119" s="4"/>
      <c r="U119" s="4"/>
      <c r="V119" s="4"/>
      <c r="W119" s="4"/>
      <c r="X119" s="4"/>
      <c r="Y119" s="4"/>
    </row>
    <row r="120" spans="1:25" ht="16.149999999999999" customHeight="1" x14ac:dyDescent="0.25">
      <c r="A120" s="4">
        <f t="shared" si="7"/>
        <v>1</v>
      </c>
      <c r="B120" s="4"/>
      <c r="C120" s="4"/>
      <c r="D120" s="14" t="s">
        <v>109</v>
      </c>
      <c r="E120" s="4" t="s">
        <v>24</v>
      </c>
      <c r="F120" s="69"/>
      <c r="G120" s="4"/>
      <c r="H120" s="34">
        <f>('Dane sieciowe domy'!$E$22*'Dane sieciowe domy'!$E$16*'Dane sieciowe domy'!$E$19)*k_xDSL_dj</f>
        <v>0</v>
      </c>
      <c r="I120" s="4"/>
      <c r="J120" s="22">
        <f>H120*F120</f>
        <v>0</v>
      </c>
      <c r="K120" s="56"/>
      <c r="L120" s="56"/>
      <c r="M120" s="4"/>
      <c r="N120" s="4"/>
      <c r="O120" s="4"/>
      <c r="P120" s="4"/>
      <c r="Q120" s="4"/>
      <c r="R120" s="4"/>
      <c r="S120" s="4"/>
      <c r="T120" s="4"/>
      <c r="U120" s="4"/>
      <c r="V120" s="4"/>
      <c r="W120" s="4"/>
      <c r="X120" s="4"/>
      <c r="Y120" s="4"/>
    </row>
    <row r="121" spans="1:25" x14ac:dyDescent="0.25">
      <c r="A121" s="4">
        <f t="shared" si="7"/>
        <v>1</v>
      </c>
      <c r="B121" s="4"/>
      <c r="C121" s="4"/>
      <c r="D121" s="4" t="s">
        <v>25</v>
      </c>
      <c r="E121" s="4" t="s">
        <v>24</v>
      </c>
      <c r="F121" s="69"/>
      <c r="G121" s="4"/>
      <c r="H121" s="34">
        <f>$H$120</f>
        <v>0</v>
      </c>
      <c r="I121" s="4"/>
      <c r="J121" s="22">
        <f>H121*F121</f>
        <v>0</v>
      </c>
      <c r="K121" s="56"/>
      <c r="L121" s="56"/>
      <c r="M121" s="4"/>
      <c r="N121" s="4"/>
      <c r="O121" s="4"/>
      <c r="P121" s="4"/>
      <c r="Q121" s="4"/>
      <c r="R121" s="4"/>
      <c r="S121" s="4"/>
      <c r="T121" s="4"/>
      <c r="U121" s="4"/>
      <c r="V121" s="4"/>
      <c r="W121" s="4"/>
      <c r="X121" s="4"/>
      <c r="Y121" s="4"/>
    </row>
    <row r="122" spans="1:25" x14ac:dyDescent="0.25">
      <c r="A122" s="4">
        <f t="shared" si="7"/>
        <v>1</v>
      </c>
      <c r="B122" s="4"/>
      <c r="C122" s="4"/>
      <c r="D122" s="4" t="s">
        <v>31</v>
      </c>
      <c r="E122" s="4" t="s">
        <v>24</v>
      </c>
      <c r="F122" s="69"/>
      <c r="G122" s="4"/>
      <c r="H122" s="34">
        <f>$H$120</f>
        <v>0</v>
      </c>
      <c r="I122" s="4"/>
      <c r="J122" s="22">
        <f>H122*F122</f>
        <v>0</v>
      </c>
      <c r="K122" s="56"/>
      <c r="L122" s="56"/>
      <c r="M122" s="4"/>
      <c r="N122" s="4"/>
      <c r="O122" s="4"/>
      <c r="P122" s="4"/>
      <c r="Q122" s="4"/>
      <c r="R122" s="4"/>
      <c r="S122" s="4"/>
      <c r="T122" s="4"/>
      <c r="U122" s="4"/>
      <c r="V122" s="4"/>
      <c r="W122" s="4"/>
      <c r="X122" s="4"/>
      <c r="Y122" s="4"/>
    </row>
    <row r="123" spans="1:25" x14ac:dyDescent="0.25">
      <c r="A123" s="4">
        <f t="shared" si="7"/>
        <v>1</v>
      </c>
      <c r="B123" s="4"/>
      <c r="C123" s="4"/>
      <c r="D123" s="14"/>
      <c r="E123" s="4"/>
      <c r="F123" s="5"/>
      <c r="G123" s="5"/>
      <c r="H123" s="5"/>
      <c r="I123" s="4"/>
      <c r="J123" s="5"/>
      <c r="K123" s="56"/>
      <c r="L123" s="56"/>
      <c r="M123" s="4"/>
      <c r="N123" s="4"/>
      <c r="O123" s="4"/>
      <c r="P123" s="4"/>
      <c r="Q123" s="4"/>
      <c r="R123" s="4"/>
      <c r="S123" s="4"/>
      <c r="T123" s="4"/>
      <c r="U123" s="4"/>
      <c r="V123" s="4"/>
      <c r="W123" s="4"/>
      <c r="X123" s="4"/>
      <c r="Y123" s="4"/>
    </row>
    <row r="124" spans="1:25" x14ac:dyDescent="0.25">
      <c r="A124" s="4">
        <f t="shared" si="7"/>
        <v>1</v>
      </c>
      <c r="B124" s="4"/>
      <c r="C124" s="12" t="s">
        <v>66</v>
      </c>
      <c r="D124" s="4"/>
      <c r="E124" s="4"/>
      <c r="F124" s="5"/>
      <c r="G124" s="5"/>
      <c r="H124" s="5"/>
      <c r="I124" s="4"/>
      <c r="J124" s="5"/>
      <c r="K124" s="56"/>
      <c r="L124" s="56"/>
      <c r="M124" s="4"/>
      <c r="N124" s="4"/>
      <c r="O124" s="4"/>
      <c r="P124" s="4"/>
      <c r="Q124" s="4"/>
      <c r="R124" s="4"/>
      <c r="S124" s="4"/>
      <c r="T124" s="4"/>
      <c r="U124" s="4"/>
      <c r="V124" s="4"/>
      <c r="W124" s="4"/>
      <c r="X124" s="4"/>
      <c r="Y124" s="4"/>
    </row>
    <row r="125" spans="1:25" x14ac:dyDescent="0.25">
      <c r="A125" s="4">
        <f>IF(AND(k_xDSL_dj=1,doz=1),0,1)</f>
        <v>1</v>
      </c>
      <c r="B125" s="4"/>
      <c r="C125" s="4"/>
      <c r="D125" s="4" t="s">
        <v>293</v>
      </c>
      <c r="E125" s="4" t="s">
        <v>4</v>
      </c>
      <c r="F125" s="69"/>
      <c r="G125" s="4"/>
      <c r="H125" s="34">
        <f>$H$120*'Dane sieciowe domy'!$E$40*doz</f>
        <v>0</v>
      </c>
      <c r="I125" s="4"/>
      <c r="J125" s="22">
        <f>H125*F125</f>
        <v>0</v>
      </c>
      <c r="K125" s="56"/>
      <c r="L125" s="56"/>
      <c r="M125" s="4"/>
      <c r="N125" s="4"/>
      <c r="O125" s="4"/>
      <c r="P125" s="4"/>
      <c r="Q125" s="4"/>
      <c r="R125" s="4"/>
      <c r="S125" s="4"/>
      <c r="T125" s="4"/>
      <c r="U125" s="4"/>
      <c r="V125" s="4"/>
      <c r="W125" s="4"/>
      <c r="X125" s="4"/>
      <c r="Y125" s="4"/>
    </row>
    <row r="126" spans="1:25" x14ac:dyDescent="0.25">
      <c r="A126" s="4">
        <f>IF(AND(k_xDSL_dj=1,doz=1),0,1)</f>
        <v>1</v>
      </c>
      <c r="B126" s="4"/>
      <c r="C126" s="4"/>
      <c r="D126" s="14" t="s">
        <v>291</v>
      </c>
      <c r="E126" s="4" t="s">
        <v>4</v>
      </c>
      <c r="F126" s="69"/>
      <c r="G126" s="4"/>
      <c r="H126" s="34">
        <f>H125</f>
        <v>0</v>
      </c>
      <c r="I126" s="4"/>
      <c r="J126" s="22">
        <f>H126*F126</f>
        <v>0</v>
      </c>
      <c r="K126" s="56"/>
      <c r="L126" s="56"/>
      <c r="M126" s="4"/>
      <c r="N126" s="4"/>
      <c r="O126" s="4"/>
      <c r="P126" s="4"/>
      <c r="Q126" s="4"/>
      <c r="R126" s="4"/>
      <c r="S126" s="4"/>
      <c r="T126" s="4"/>
      <c r="U126" s="4"/>
      <c r="V126" s="4"/>
      <c r="W126" s="4"/>
      <c r="X126" s="4"/>
      <c r="Y126" s="4"/>
    </row>
    <row r="127" spans="1:25" x14ac:dyDescent="0.25">
      <c r="A127" s="4">
        <f>IF(AND(k_xDSL_dj=1,doz=0),0,1)</f>
        <v>1</v>
      </c>
      <c r="B127" s="4"/>
      <c r="C127" s="4"/>
      <c r="D127" s="4"/>
      <c r="E127" s="4"/>
      <c r="F127" s="5"/>
      <c r="G127" s="5"/>
      <c r="H127" s="5"/>
      <c r="I127" s="12"/>
      <c r="J127" s="5"/>
      <c r="K127" s="56"/>
      <c r="L127" s="56"/>
      <c r="M127" s="4"/>
      <c r="N127" s="4"/>
      <c r="O127" s="4"/>
      <c r="P127" s="4"/>
      <c r="Q127" s="4"/>
      <c r="R127" s="4"/>
      <c r="S127" s="4"/>
      <c r="T127" s="4"/>
      <c r="U127" s="4"/>
      <c r="V127" s="4"/>
      <c r="W127" s="4"/>
      <c r="X127" s="4"/>
      <c r="Y127" s="4"/>
    </row>
    <row r="128" spans="1:25" x14ac:dyDescent="0.25">
      <c r="A128" s="4">
        <f>IF(AND(k_xDSL_dj=1,doz=0),0,1)</f>
        <v>1</v>
      </c>
      <c r="B128" s="4"/>
      <c r="C128" s="4"/>
      <c r="D128" s="4" t="s">
        <v>301</v>
      </c>
      <c r="E128" s="4" t="s">
        <v>4</v>
      </c>
      <c r="F128" s="69"/>
      <c r="G128" s="4"/>
      <c r="H128" s="34">
        <f>$H$120*'Dane sieciowe domy'!$E$40*(1-doz)</f>
        <v>0</v>
      </c>
      <c r="I128" s="4"/>
      <c r="J128" s="22">
        <f>H128*F128</f>
        <v>0</v>
      </c>
      <c r="K128" s="56"/>
      <c r="L128" s="56"/>
      <c r="M128" s="4"/>
      <c r="N128" s="4"/>
      <c r="O128" s="4"/>
      <c r="P128" s="4"/>
      <c r="Q128" s="4"/>
      <c r="R128" s="4"/>
      <c r="S128" s="4"/>
      <c r="T128" s="4"/>
      <c r="U128" s="4"/>
      <c r="V128" s="4"/>
      <c r="W128" s="4"/>
      <c r="X128" s="4"/>
      <c r="Y128" s="4"/>
    </row>
    <row r="129" spans="1:25" x14ac:dyDescent="0.25">
      <c r="A129" s="4">
        <f>IF(AND(k_xDSL_dj=1,doz=0),0,1)</f>
        <v>1</v>
      </c>
      <c r="B129" s="4"/>
      <c r="C129" s="4"/>
      <c r="D129" s="14" t="s">
        <v>302</v>
      </c>
      <c r="E129" s="4" t="s">
        <v>4</v>
      </c>
      <c r="F129" s="69"/>
      <c r="G129" s="4"/>
      <c r="H129" s="34">
        <f>H128</f>
        <v>0</v>
      </c>
      <c r="I129" s="4"/>
      <c r="J129" s="22">
        <f>H129*F129</f>
        <v>0</v>
      </c>
      <c r="K129" s="56"/>
      <c r="L129" s="56"/>
      <c r="M129" s="4"/>
      <c r="N129" s="4"/>
      <c r="O129" s="4"/>
      <c r="P129" s="4"/>
      <c r="Q129" s="4"/>
      <c r="R129" s="4"/>
      <c r="S129" s="4"/>
      <c r="T129" s="4"/>
      <c r="U129" s="4"/>
      <c r="V129" s="4"/>
      <c r="W129" s="4"/>
      <c r="X129" s="4"/>
      <c r="Y129" s="4"/>
    </row>
    <row r="130" spans="1:25" x14ac:dyDescent="0.25">
      <c r="A130" s="4">
        <f t="shared" ref="A130:A136" si="8">1-k_xDSL_dj</f>
        <v>1</v>
      </c>
      <c r="B130" s="4"/>
      <c r="C130" s="4"/>
      <c r="D130" s="14"/>
      <c r="E130" s="4"/>
      <c r="F130" s="4"/>
      <c r="G130" s="4"/>
      <c r="H130" s="4"/>
      <c r="I130" s="4"/>
      <c r="J130" s="4"/>
      <c r="K130" s="56"/>
      <c r="L130" s="56"/>
      <c r="M130" s="4"/>
      <c r="N130" s="4"/>
      <c r="O130" s="4"/>
      <c r="P130" s="4"/>
      <c r="Q130" s="4"/>
      <c r="R130" s="4"/>
      <c r="S130" s="4"/>
      <c r="T130" s="4"/>
      <c r="U130" s="4"/>
      <c r="V130" s="4"/>
      <c r="W130" s="4"/>
      <c r="X130" s="4"/>
      <c r="Y130" s="4"/>
    </row>
    <row r="131" spans="1:25" x14ac:dyDescent="0.25">
      <c r="A131" s="4">
        <f t="shared" si="8"/>
        <v>1</v>
      </c>
      <c r="B131" s="4"/>
      <c r="C131" s="4"/>
      <c r="D131" s="4" t="s">
        <v>122</v>
      </c>
      <c r="E131" s="4" t="s">
        <v>24</v>
      </c>
      <c r="F131" s="69"/>
      <c r="G131" s="4"/>
      <c r="H131" s="34">
        <f>H120</f>
        <v>0</v>
      </c>
      <c r="I131" s="4"/>
      <c r="J131" s="22">
        <f>H131*F131</f>
        <v>0</v>
      </c>
      <c r="K131" s="56"/>
      <c r="L131" s="56"/>
      <c r="M131" s="4"/>
      <c r="N131" s="4"/>
      <c r="O131" s="4"/>
      <c r="P131" s="4"/>
      <c r="Q131" s="4"/>
      <c r="R131" s="4"/>
      <c r="S131" s="4"/>
      <c r="T131" s="4"/>
      <c r="U131" s="4"/>
      <c r="V131" s="4"/>
      <c r="W131" s="4"/>
      <c r="X131" s="4"/>
      <c r="Y131" s="4"/>
    </row>
    <row r="132" spans="1:25" x14ac:dyDescent="0.25">
      <c r="A132" s="4">
        <f t="shared" si="8"/>
        <v>1</v>
      </c>
      <c r="B132" s="4"/>
      <c r="C132" s="4"/>
      <c r="D132" s="14"/>
      <c r="E132" s="4"/>
      <c r="F132" s="5"/>
      <c r="G132" s="5"/>
      <c r="H132" s="5"/>
      <c r="I132" s="4"/>
      <c r="J132" s="5"/>
      <c r="K132" s="56"/>
      <c r="L132" s="56"/>
      <c r="M132" s="4"/>
      <c r="N132" s="4"/>
      <c r="O132" s="4"/>
      <c r="P132" s="4"/>
      <c r="Q132" s="4"/>
      <c r="R132" s="4"/>
      <c r="S132" s="4"/>
      <c r="T132" s="4"/>
      <c r="U132" s="4"/>
      <c r="V132" s="4"/>
      <c r="W132" s="4"/>
      <c r="X132" s="4"/>
      <c r="Y132" s="4"/>
    </row>
    <row r="133" spans="1:25" ht="12.6" customHeight="1" x14ac:dyDescent="0.25">
      <c r="A133" s="4">
        <f t="shared" si="8"/>
        <v>1</v>
      </c>
      <c r="B133" s="4"/>
      <c r="C133" s="12" t="s">
        <v>33</v>
      </c>
      <c r="D133" s="4"/>
      <c r="E133" s="4"/>
      <c r="F133" s="5"/>
      <c r="G133" s="5"/>
      <c r="H133" s="5"/>
      <c r="I133" s="4"/>
      <c r="J133" s="5"/>
      <c r="K133" s="56"/>
      <c r="L133" s="56"/>
      <c r="M133" s="4"/>
      <c r="N133" s="4"/>
      <c r="O133" s="4"/>
      <c r="P133" s="4"/>
      <c r="Q133" s="4"/>
      <c r="R133" s="4"/>
      <c r="S133" s="4"/>
      <c r="T133" s="4"/>
      <c r="U133" s="4"/>
      <c r="V133" s="4"/>
      <c r="W133" s="4"/>
      <c r="X133" s="4"/>
      <c r="Y133" s="4"/>
    </row>
    <row r="134" spans="1:25" x14ac:dyDescent="0.25">
      <c r="A134" s="4">
        <f t="shared" si="8"/>
        <v>1</v>
      </c>
      <c r="B134" s="4"/>
      <c r="C134" s="12"/>
      <c r="D134" s="4" t="s">
        <v>65</v>
      </c>
      <c r="E134" s="4" t="s">
        <v>24</v>
      </c>
      <c r="F134" s="69"/>
      <c r="G134" s="4"/>
      <c r="H134" s="34">
        <f>ROUNDUP(H120/10,0)*k_xDSL_dj</f>
        <v>0</v>
      </c>
      <c r="I134" s="4"/>
      <c r="J134" s="22">
        <f>H134*F134</f>
        <v>0</v>
      </c>
      <c r="K134" s="56"/>
      <c r="L134" s="56"/>
      <c r="M134" s="4"/>
      <c r="N134" s="4"/>
      <c r="O134" s="4"/>
      <c r="P134" s="4"/>
      <c r="Q134" s="4"/>
      <c r="R134" s="4"/>
      <c r="S134" s="4"/>
      <c r="T134" s="4"/>
      <c r="U134" s="4"/>
      <c r="V134" s="4"/>
      <c r="W134" s="4"/>
      <c r="X134" s="4"/>
      <c r="Y134" s="4"/>
    </row>
    <row r="135" spans="1:25" x14ac:dyDescent="0.25">
      <c r="A135" s="4">
        <f t="shared" si="8"/>
        <v>1</v>
      </c>
      <c r="B135" s="4"/>
      <c r="C135" s="12"/>
      <c r="D135" s="4" t="s">
        <v>64</v>
      </c>
      <c r="E135" s="4" t="s">
        <v>24</v>
      </c>
      <c r="F135" s="69"/>
      <c r="G135" s="4"/>
      <c r="H135" s="34">
        <f>$H$120</f>
        <v>0</v>
      </c>
      <c r="I135" s="4"/>
      <c r="J135" s="22">
        <f>H135*F135</f>
        <v>0</v>
      </c>
      <c r="K135" s="56"/>
      <c r="L135" s="56"/>
      <c r="M135" s="4"/>
      <c r="N135" s="4"/>
      <c r="O135" s="4"/>
      <c r="P135" s="4"/>
      <c r="Q135" s="4"/>
      <c r="R135" s="4"/>
      <c r="S135" s="4"/>
      <c r="T135" s="4"/>
      <c r="U135" s="4"/>
      <c r="V135" s="4"/>
      <c r="W135" s="4"/>
      <c r="X135" s="4"/>
      <c r="Y135" s="4"/>
    </row>
    <row r="136" spans="1:25" x14ac:dyDescent="0.25">
      <c r="A136" s="4">
        <f t="shared" si="8"/>
        <v>1</v>
      </c>
      <c r="B136" s="4"/>
      <c r="C136" s="4"/>
      <c r="D136" s="4"/>
      <c r="E136" s="4"/>
      <c r="F136" s="4"/>
      <c r="G136" s="4"/>
      <c r="H136" s="4"/>
      <c r="I136" s="4"/>
      <c r="J136" s="4"/>
      <c r="K136" s="4"/>
      <c r="L136" s="56"/>
      <c r="M136" s="4"/>
      <c r="N136" s="4"/>
      <c r="O136" s="4"/>
      <c r="P136" s="4"/>
      <c r="Q136" s="4"/>
      <c r="R136" s="4"/>
      <c r="S136" s="4"/>
      <c r="T136" s="4"/>
      <c r="U136" s="4"/>
      <c r="V136" s="4"/>
      <c r="W136" s="4"/>
      <c r="X136" s="4"/>
      <c r="Y136" s="4"/>
    </row>
    <row r="137" spans="1:25" x14ac:dyDescent="0.25">
      <c r="A137" s="4">
        <f>IF(AND(k_xDSL_dj=1,doz=1),0,1)</f>
        <v>1</v>
      </c>
      <c r="B137" s="4"/>
      <c r="C137" s="4"/>
      <c r="D137" s="4" t="s">
        <v>294</v>
      </c>
      <c r="E137" s="4" t="s">
        <v>24</v>
      </c>
      <c r="F137" s="69"/>
      <c r="G137" s="4"/>
      <c r="H137" s="34">
        <f>IF(AND(k_xDSL_dj=1,doz=1),0,1)</f>
        <v>1</v>
      </c>
      <c r="I137" s="4"/>
      <c r="J137" s="22">
        <f>H137*F137</f>
        <v>0</v>
      </c>
      <c r="K137" s="4"/>
      <c r="L137" s="30"/>
      <c r="M137" s="4"/>
      <c r="N137" s="4"/>
      <c r="O137" s="4"/>
      <c r="P137" s="4"/>
      <c r="Q137" s="4"/>
      <c r="R137" s="4"/>
      <c r="S137" s="4"/>
      <c r="T137" s="4"/>
      <c r="U137" s="4"/>
      <c r="V137" s="4"/>
      <c r="W137" s="4"/>
      <c r="X137" s="4"/>
      <c r="Y137" s="4"/>
    </row>
    <row r="138" spans="1:25" x14ac:dyDescent="0.25">
      <c r="A138" s="4">
        <f>IF(AND(k_xDSL_dj=1,doz=0),0,1)</f>
        <v>1</v>
      </c>
      <c r="B138" s="4"/>
      <c r="C138" s="4"/>
      <c r="D138" s="4" t="s">
        <v>295</v>
      </c>
      <c r="E138" s="4" t="s">
        <v>24</v>
      </c>
      <c r="F138" s="69"/>
      <c r="G138" s="4"/>
      <c r="H138" s="34">
        <f>IF(AND(k_xDSL_dj=1,doz=0),0,1)</f>
        <v>1</v>
      </c>
      <c r="I138" s="4"/>
      <c r="J138" s="22">
        <f>H138*F138</f>
        <v>0</v>
      </c>
      <c r="K138" s="4"/>
      <c r="L138" s="56"/>
      <c r="M138" s="4"/>
      <c r="N138" s="4"/>
      <c r="O138" s="4"/>
      <c r="P138" s="4"/>
      <c r="Q138" s="4"/>
      <c r="R138" s="4"/>
      <c r="S138" s="4"/>
      <c r="T138" s="4"/>
      <c r="U138" s="4"/>
      <c r="V138" s="4"/>
      <c r="W138" s="4"/>
      <c r="X138" s="4"/>
      <c r="Y138" s="4"/>
    </row>
    <row r="139" spans="1:25" x14ac:dyDescent="0.25">
      <c r="A139" s="4">
        <f>1-k_xDSL_dj</f>
        <v>1</v>
      </c>
      <c r="B139" s="4"/>
      <c r="C139" s="4"/>
      <c r="D139" s="4"/>
      <c r="E139" s="4"/>
      <c r="F139" s="4"/>
      <c r="G139" s="4"/>
      <c r="H139" s="4"/>
      <c r="I139" s="4"/>
      <c r="J139" s="4"/>
      <c r="K139" s="30"/>
      <c r="L139" s="30"/>
      <c r="M139" s="4"/>
      <c r="N139" s="4"/>
      <c r="O139" s="4"/>
      <c r="P139" s="4"/>
      <c r="Q139" s="4"/>
      <c r="R139" s="4"/>
      <c r="S139" s="4"/>
      <c r="T139" s="4"/>
      <c r="U139" s="4"/>
      <c r="V139" s="4"/>
      <c r="W139" s="4"/>
      <c r="X139" s="4"/>
      <c r="Y139" s="4"/>
    </row>
    <row r="140" spans="1:25" x14ac:dyDescent="0.25">
      <c r="A140" s="4">
        <f>A137</f>
        <v>1</v>
      </c>
      <c r="B140" s="4"/>
      <c r="C140" s="4"/>
      <c r="D140" s="4" t="s">
        <v>299</v>
      </c>
      <c r="E140" s="4" t="s">
        <v>24</v>
      </c>
      <c r="F140" s="69"/>
      <c r="G140" s="4"/>
      <c r="H140" s="34">
        <f>H137</f>
        <v>1</v>
      </c>
      <c r="I140" s="4"/>
      <c r="J140" s="22">
        <f>H140*F140</f>
        <v>0</v>
      </c>
      <c r="K140" s="4"/>
      <c r="L140" s="56"/>
      <c r="M140" s="4"/>
      <c r="N140" s="4"/>
      <c r="O140" s="4"/>
      <c r="P140" s="4"/>
      <c r="Q140" s="4"/>
      <c r="R140" s="4"/>
      <c r="S140" s="4"/>
      <c r="T140" s="4"/>
      <c r="U140" s="4"/>
      <c r="V140" s="4"/>
      <c r="W140" s="4"/>
      <c r="X140" s="4"/>
      <c r="Y140" s="4"/>
    </row>
    <row r="141" spans="1:25" x14ac:dyDescent="0.25">
      <c r="A141" s="4">
        <f>A138</f>
        <v>1</v>
      </c>
      <c r="B141" s="4"/>
      <c r="C141" s="4"/>
      <c r="D141" s="4" t="s">
        <v>300</v>
      </c>
      <c r="E141" s="4" t="s">
        <v>24</v>
      </c>
      <c r="F141" s="69"/>
      <c r="G141" s="4"/>
      <c r="H141" s="34">
        <f>IF(AND(k_xDSL_dj=1,doz=0),0,1)</f>
        <v>1</v>
      </c>
      <c r="I141" s="4"/>
      <c r="J141" s="22">
        <f>H141*F141</f>
        <v>0</v>
      </c>
      <c r="K141" s="4"/>
      <c r="L141" s="56"/>
      <c r="M141" s="4"/>
      <c r="N141" s="4"/>
      <c r="O141" s="4"/>
      <c r="P141" s="4"/>
      <c r="Q141" s="4"/>
      <c r="R141" s="4"/>
      <c r="S141" s="4"/>
      <c r="T141" s="4"/>
      <c r="U141" s="4"/>
      <c r="V141" s="4"/>
      <c r="W141" s="4"/>
      <c r="X141" s="4"/>
      <c r="Y141" s="4"/>
    </row>
    <row r="142" spans="1:25" x14ac:dyDescent="0.25">
      <c r="A142" s="4">
        <f>1-k_xDSL_dj</f>
        <v>1</v>
      </c>
      <c r="B142" s="4"/>
      <c r="C142" s="4"/>
      <c r="D142" s="4"/>
      <c r="E142" s="4"/>
      <c r="F142" s="4"/>
      <c r="G142" s="4"/>
      <c r="H142" s="4"/>
      <c r="I142" s="4"/>
      <c r="J142" s="4"/>
      <c r="K142" s="30"/>
      <c r="L142" s="30"/>
      <c r="M142" s="4"/>
      <c r="N142" s="4"/>
      <c r="O142" s="4"/>
      <c r="P142" s="4"/>
      <c r="Q142" s="4"/>
      <c r="R142" s="4"/>
      <c r="S142" s="4"/>
      <c r="T142" s="4"/>
      <c r="U142" s="4"/>
      <c r="V142" s="4"/>
      <c r="W142" s="4"/>
      <c r="X142" s="4"/>
      <c r="Y142" s="4"/>
    </row>
    <row r="143" spans="1:25" hidden="1" x14ac:dyDescent="0.25"/>
  </sheetData>
  <mergeCells count="6">
    <mergeCell ref="C11:J11"/>
    <mergeCell ref="C4:J4"/>
    <mergeCell ref="C7:J7"/>
    <mergeCell ref="C8:J8"/>
    <mergeCell ref="C9:J9"/>
    <mergeCell ref="C10:J10"/>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43"/>
  <sheetViews>
    <sheetView zoomScale="115" zoomScaleNormal="115" workbookViewId="0">
      <pane xSplit="9" ySplit="3" topLeftCell="J81" activePane="bottomRight" state="frozen"/>
      <selection pane="topRight" activeCell="H1" sqref="H1"/>
      <selection pane="bottomLeft" activeCell="A5" sqref="A5"/>
      <selection pane="bottomRight" activeCell="A98" sqref="A16:XFD98"/>
    </sheetView>
  </sheetViews>
  <sheetFormatPr defaultColWidth="0" defaultRowHeight="15" zeroHeight="1" x14ac:dyDescent="0.25"/>
  <cols>
    <col min="1" max="1" width="1.7109375" hidden="1" customWidth="1"/>
    <col min="2" max="2" width="2.7109375" customWidth="1"/>
    <col min="3" max="3" width="4.5703125" customWidth="1"/>
    <col min="4" max="4" width="30" customWidth="1"/>
    <col min="5" max="5" width="12.28515625" customWidth="1"/>
    <col min="6" max="6" width="14" customWidth="1"/>
    <col min="7" max="8" width="16.7109375" customWidth="1"/>
    <col min="9" max="9" width="13.42578125" customWidth="1"/>
    <col min="10" max="10" width="2.42578125" customWidth="1"/>
    <col min="11" max="11" width="15.42578125" hidden="1" customWidth="1"/>
    <col min="12" max="12" width="16.28515625" hidden="1" customWidth="1"/>
    <col min="13" max="13" width="1.5703125" hidden="1" customWidth="1"/>
    <col min="14" max="14" width="14.140625" hidden="1" customWidth="1"/>
    <col min="15" max="15" width="16.5703125" hidden="1" customWidth="1"/>
    <col min="16" max="16" width="1.5703125" hidden="1" customWidth="1"/>
    <col min="17" max="17" width="14.28515625" hidden="1" customWidth="1"/>
    <col min="18" max="18" width="16.42578125" hidden="1" customWidth="1"/>
    <col min="19" max="19" width="1.5703125" hidden="1" customWidth="1"/>
    <col min="20" max="20" width="14.28515625" hidden="1" customWidth="1"/>
    <col min="21" max="21" width="15" hidden="1" customWidth="1"/>
    <col min="22" max="22" width="1.5703125" customWidth="1"/>
    <col min="23" max="23" width="8.85546875" hidden="1" customWidth="1"/>
    <col min="24" max="24" width="0" hidden="1" customWidth="1"/>
    <col min="25" max="16384" width="8.85546875" hidden="1"/>
  </cols>
  <sheetData>
    <row r="1" spans="1:22" hidden="1" x14ac:dyDescent="0.25">
      <c r="A1" s="4">
        <v>1</v>
      </c>
      <c r="B1" s="4"/>
      <c r="C1" s="5"/>
      <c r="D1" s="4"/>
      <c r="E1" s="5"/>
      <c r="F1" s="35"/>
      <c r="G1" s="36"/>
      <c r="H1" s="36"/>
      <c r="I1" s="36"/>
      <c r="J1" s="4"/>
      <c r="K1" s="37">
        <f>ktb_sw+1</f>
        <v>1</v>
      </c>
      <c r="L1" s="37">
        <f>K1</f>
        <v>1</v>
      </c>
      <c r="M1" s="38">
        <f>L1</f>
        <v>1</v>
      </c>
      <c r="N1" s="37">
        <f>ktb_kon+1</f>
        <v>1</v>
      </c>
      <c r="O1" s="37">
        <f>N1</f>
        <v>1</v>
      </c>
      <c r="P1" s="38">
        <f>O1</f>
        <v>1</v>
      </c>
      <c r="Q1" s="37">
        <f>ktb_UTP_ETH+1</f>
        <v>1</v>
      </c>
      <c r="R1" s="37">
        <f>Q1</f>
        <v>1</v>
      </c>
      <c r="S1" s="38">
        <f>R1</f>
        <v>1</v>
      </c>
      <c r="T1" s="37">
        <f>ktb_UTP_xDSL+1</f>
        <v>1</v>
      </c>
      <c r="U1" s="37">
        <f>T1</f>
        <v>1</v>
      </c>
      <c r="V1" s="4"/>
    </row>
    <row r="2" spans="1:22" ht="20.45" customHeight="1" x14ac:dyDescent="0.25">
      <c r="A2" s="4"/>
      <c r="B2" s="4"/>
      <c r="C2" s="5"/>
      <c r="D2" s="4"/>
      <c r="E2" s="5"/>
      <c r="F2" s="79" t="s">
        <v>162</v>
      </c>
      <c r="G2" s="76" t="s">
        <v>218</v>
      </c>
      <c r="H2" s="76" t="s">
        <v>219</v>
      </c>
      <c r="I2" s="76" t="s">
        <v>163</v>
      </c>
      <c r="J2" s="4"/>
      <c r="K2" s="78" t="s">
        <v>20</v>
      </c>
      <c r="L2" s="78"/>
      <c r="M2" s="12"/>
      <c r="N2" s="78" t="s">
        <v>75</v>
      </c>
      <c r="O2" s="78"/>
      <c r="P2" s="12"/>
      <c r="Q2" s="78" t="s">
        <v>52</v>
      </c>
      <c r="R2" s="78"/>
      <c r="S2" s="12"/>
      <c r="T2" s="78" t="s">
        <v>63</v>
      </c>
      <c r="U2" s="78"/>
      <c r="V2" s="4"/>
    </row>
    <row r="3" spans="1:22" x14ac:dyDescent="0.25">
      <c r="A3" s="4"/>
      <c r="B3" s="4"/>
      <c r="C3" s="5"/>
      <c r="D3" s="4"/>
      <c r="E3" s="5"/>
      <c r="F3" s="80"/>
      <c r="G3" s="77"/>
      <c r="H3" s="77"/>
      <c r="I3" s="77"/>
      <c r="J3" s="4"/>
      <c r="K3" s="37" t="s">
        <v>137</v>
      </c>
      <c r="L3" s="37" t="s">
        <v>67</v>
      </c>
      <c r="M3" s="38"/>
      <c r="N3" s="37" t="s">
        <v>137</v>
      </c>
      <c r="O3" s="37" t="s">
        <v>67</v>
      </c>
      <c r="P3" s="38"/>
      <c r="Q3" s="37" t="s">
        <v>137</v>
      </c>
      <c r="R3" s="37" t="s">
        <v>67</v>
      </c>
      <c r="S3" s="38"/>
      <c r="T3" s="37" t="s">
        <v>137</v>
      </c>
      <c r="U3" s="37" t="s">
        <v>67</v>
      </c>
      <c r="V3" s="4"/>
    </row>
    <row r="4" spans="1:22" s="4" customFormat="1" ht="12.6" customHeight="1" x14ac:dyDescent="0.2">
      <c r="A4" s="1"/>
      <c r="B4" s="1"/>
      <c r="C4" s="2" t="s">
        <v>213</v>
      </c>
      <c r="D4" s="1"/>
      <c r="E4" s="1"/>
      <c r="F4" s="3"/>
      <c r="G4" s="1"/>
      <c r="H4" s="1"/>
      <c r="I4" s="3"/>
      <c r="J4" s="1"/>
      <c r="K4" s="3"/>
      <c r="L4" s="1"/>
      <c r="M4" s="1"/>
      <c r="N4" s="1"/>
      <c r="O4" s="1"/>
      <c r="P4" s="1"/>
      <c r="Q4" s="1"/>
      <c r="R4" s="1"/>
      <c r="S4" s="1"/>
      <c r="T4" s="1"/>
      <c r="U4" s="1"/>
      <c r="V4" s="1"/>
    </row>
    <row r="5" spans="1:22" x14ac:dyDescent="0.25">
      <c r="A5" s="4"/>
      <c r="B5" s="4"/>
      <c r="C5" s="5"/>
      <c r="D5" s="4"/>
      <c r="E5" s="5"/>
      <c r="F5" s="35"/>
      <c r="G5" s="36"/>
      <c r="H5" s="36"/>
      <c r="I5" s="36"/>
      <c r="J5" s="4"/>
      <c r="K5" s="37"/>
      <c r="L5" s="37"/>
      <c r="M5" s="38"/>
      <c r="N5" s="37"/>
      <c r="O5" s="37"/>
      <c r="P5" s="38"/>
      <c r="Q5" s="37"/>
      <c r="R5" s="37"/>
      <c r="S5" s="38"/>
      <c r="T5" s="37"/>
      <c r="U5" s="37"/>
      <c r="V5" s="4"/>
    </row>
    <row r="6" spans="1:22" ht="84.6" customHeight="1" x14ac:dyDescent="0.25">
      <c r="A6" s="4"/>
      <c r="B6" s="4"/>
      <c r="C6" s="75" t="s">
        <v>338</v>
      </c>
      <c r="D6" s="75"/>
      <c r="E6" s="75"/>
      <c r="F6" s="75"/>
      <c r="G6" s="75"/>
      <c r="H6" s="75"/>
      <c r="I6" s="75"/>
      <c r="J6" s="4"/>
      <c r="K6" s="50"/>
      <c r="L6" s="37"/>
      <c r="M6" s="38"/>
      <c r="N6" s="37"/>
      <c r="O6" s="37"/>
      <c r="P6" s="38"/>
      <c r="Q6" s="37"/>
      <c r="R6" s="37"/>
      <c r="S6" s="38"/>
      <c r="T6" s="37"/>
      <c r="U6" s="37"/>
      <c r="V6" s="4"/>
    </row>
    <row r="7" spans="1:22" x14ac:dyDescent="0.25">
      <c r="A7" s="4"/>
      <c r="B7" s="4"/>
      <c r="C7" s="49" t="s">
        <v>217</v>
      </c>
      <c r="D7" s="40"/>
      <c r="E7" s="40"/>
      <c r="F7" s="40"/>
      <c r="G7" s="40"/>
      <c r="H7" s="40"/>
      <c r="I7" s="40"/>
      <c r="J7" s="40"/>
      <c r="K7" s="40"/>
      <c r="L7" s="37"/>
      <c r="M7" s="38"/>
      <c r="N7" s="37"/>
      <c r="O7" s="37"/>
      <c r="P7" s="38"/>
      <c r="Q7" s="37"/>
      <c r="R7" s="37"/>
      <c r="S7" s="38"/>
      <c r="T7" s="37"/>
      <c r="U7" s="37"/>
      <c r="V7" s="4"/>
    </row>
    <row r="8" spans="1:22" x14ac:dyDescent="0.25">
      <c r="A8" s="4"/>
      <c r="B8" s="4"/>
      <c r="C8" s="75" t="s">
        <v>317</v>
      </c>
      <c r="D8" s="75"/>
      <c r="E8" s="75"/>
      <c r="F8" s="75"/>
      <c r="G8" s="75"/>
      <c r="H8" s="75"/>
      <c r="I8" s="75"/>
      <c r="J8" s="47"/>
      <c r="K8" s="47"/>
      <c r="L8" s="37"/>
      <c r="M8" s="38"/>
      <c r="N8" s="37"/>
      <c r="O8" s="37"/>
      <c r="P8" s="38"/>
      <c r="Q8" s="37"/>
      <c r="R8" s="37"/>
      <c r="S8" s="38"/>
      <c r="T8" s="37"/>
      <c r="U8" s="37"/>
      <c r="V8" s="4"/>
    </row>
    <row r="9" spans="1:22" ht="21" customHeight="1" x14ac:dyDescent="0.25">
      <c r="A9" s="4"/>
      <c r="B9" s="4"/>
      <c r="C9" s="75" t="s">
        <v>245</v>
      </c>
      <c r="D9" s="75"/>
      <c r="E9" s="75"/>
      <c r="F9" s="75"/>
      <c r="G9" s="75"/>
      <c r="H9" s="75"/>
      <c r="I9" s="75"/>
      <c r="J9" s="47"/>
      <c r="K9" s="47"/>
      <c r="L9" s="37"/>
      <c r="M9" s="38"/>
      <c r="N9" s="37"/>
      <c r="O9" s="37"/>
      <c r="P9" s="38"/>
      <c r="Q9" s="37"/>
      <c r="R9" s="37"/>
      <c r="S9" s="38"/>
      <c r="T9" s="37"/>
      <c r="U9" s="37"/>
      <c r="V9" s="4"/>
    </row>
    <row r="10" spans="1:22" ht="48.6" customHeight="1" x14ac:dyDescent="0.25">
      <c r="A10" s="4"/>
      <c r="B10" s="4"/>
      <c r="C10" s="75" t="s">
        <v>246</v>
      </c>
      <c r="D10" s="75"/>
      <c r="E10" s="75"/>
      <c r="F10" s="75"/>
      <c r="G10" s="75"/>
      <c r="H10" s="75"/>
      <c r="I10" s="75"/>
      <c r="J10" s="47"/>
      <c r="K10" s="47"/>
      <c r="L10" s="37"/>
      <c r="M10" s="38"/>
      <c r="N10" s="37"/>
      <c r="O10" s="37"/>
      <c r="P10" s="38"/>
      <c r="Q10" s="37"/>
      <c r="R10" s="37"/>
      <c r="S10" s="38"/>
      <c r="T10" s="37"/>
      <c r="U10" s="37"/>
      <c r="V10" s="4"/>
    </row>
    <row r="11" spans="1:22" ht="58.9" customHeight="1" x14ac:dyDescent="0.25">
      <c r="A11" s="4"/>
      <c r="B11" s="4"/>
      <c r="C11" s="75" t="s">
        <v>339</v>
      </c>
      <c r="D11" s="75"/>
      <c r="E11" s="75"/>
      <c r="F11" s="75"/>
      <c r="G11" s="75"/>
      <c r="H11" s="75"/>
      <c r="I11" s="75"/>
      <c r="J11" s="47"/>
      <c r="K11" s="47"/>
      <c r="L11" s="37"/>
      <c r="M11" s="38"/>
      <c r="N11" s="37"/>
      <c r="O11" s="37"/>
      <c r="P11" s="38"/>
      <c r="Q11" s="37"/>
      <c r="R11" s="37"/>
      <c r="S11" s="38"/>
      <c r="T11" s="37"/>
      <c r="U11" s="37"/>
      <c r="V11" s="4"/>
    </row>
    <row r="12" spans="1:22" ht="35.450000000000003" customHeight="1" x14ac:dyDescent="0.25">
      <c r="A12" s="4"/>
      <c r="B12" s="4"/>
      <c r="C12" s="75" t="s">
        <v>340</v>
      </c>
      <c r="D12" s="75"/>
      <c r="E12" s="75"/>
      <c r="F12" s="75"/>
      <c r="G12" s="75"/>
      <c r="H12" s="75"/>
      <c r="I12" s="75"/>
      <c r="J12" s="47"/>
      <c r="K12" s="47"/>
      <c r="L12" s="37"/>
      <c r="M12" s="38"/>
      <c r="N12" s="37"/>
      <c r="O12" s="37"/>
      <c r="P12" s="38"/>
      <c r="Q12" s="37"/>
      <c r="R12" s="37"/>
      <c r="S12" s="38"/>
      <c r="T12" s="37"/>
      <c r="U12" s="37"/>
      <c r="V12" s="4"/>
    </row>
    <row r="13" spans="1:22" ht="36" customHeight="1" x14ac:dyDescent="0.25">
      <c r="A13" s="4"/>
      <c r="B13" s="4"/>
      <c r="C13" s="75" t="s">
        <v>341</v>
      </c>
      <c r="D13" s="75"/>
      <c r="E13" s="75"/>
      <c r="F13" s="75"/>
      <c r="G13" s="75"/>
      <c r="H13" s="75"/>
      <c r="I13" s="75"/>
      <c r="J13" s="47"/>
      <c r="K13" s="47"/>
      <c r="L13" s="37"/>
      <c r="M13" s="38"/>
      <c r="N13" s="37"/>
      <c r="O13" s="37"/>
      <c r="P13" s="38"/>
      <c r="Q13" s="37"/>
      <c r="R13" s="37"/>
      <c r="S13" s="38"/>
      <c r="T13" s="37"/>
      <c r="U13" s="37"/>
      <c r="V13" s="4"/>
    </row>
    <row r="14" spans="1:22" ht="45.6" customHeight="1" x14ac:dyDescent="0.25">
      <c r="A14" s="4"/>
      <c r="B14" s="4"/>
      <c r="C14" s="75" t="s">
        <v>342</v>
      </c>
      <c r="D14" s="75"/>
      <c r="E14" s="75"/>
      <c r="F14" s="75"/>
      <c r="G14" s="75"/>
      <c r="H14" s="75"/>
      <c r="I14" s="75"/>
      <c r="J14" s="47"/>
      <c r="K14" s="47"/>
      <c r="L14" s="37"/>
      <c r="M14" s="38"/>
      <c r="N14" s="37"/>
      <c r="O14" s="37"/>
      <c r="P14" s="38"/>
      <c r="Q14" s="37"/>
      <c r="R14" s="37"/>
      <c r="S14" s="38"/>
      <c r="T14" s="37"/>
      <c r="U14" s="37"/>
      <c r="V14" s="4"/>
    </row>
    <row r="15" spans="1:22" ht="14.45" customHeight="1" x14ac:dyDescent="0.25">
      <c r="A15" s="4"/>
      <c r="B15" s="4"/>
      <c r="C15" s="75"/>
      <c r="D15" s="75"/>
      <c r="E15" s="75"/>
      <c r="F15" s="75"/>
      <c r="G15" s="75"/>
      <c r="H15" s="75"/>
      <c r="I15" s="75"/>
      <c r="J15" s="75"/>
      <c r="K15" s="75"/>
      <c r="L15" s="37"/>
      <c r="M15" s="38"/>
      <c r="N15" s="37"/>
      <c r="O15" s="37"/>
      <c r="P15" s="38"/>
      <c r="Q15" s="37"/>
      <c r="R15" s="37"/>
      <c r="S15" s="38"/>
      <c r="T15" s="37"/>
      <c r="U15" s="37"/>
      <c r="V15" s="4"/>
    </row>
    <row r="16" spans="1:22" s="4" customFormat="1" ht="12.6" customHeight="1" x14ac:dyDescent="0.2">
      <c r="A16" s="1"/>
      <c r="B16" s="1"/>
      <c r="C16" s="2" t="s">
        <v>220</v>
      </c>
      <c r="D16" s="1"/>
      <c r="E16" s="1"/>
      <c r="F16" s="3"/>
      <c r="G16" s="1"/>
      <c r="H16" s="1"/>
      <c r="I16" s="3"/>
      <c r="J16" s="1"/>
      <c r="K16" s="3"/>
      <c r="L16" s="1"/>
      <c r="M16" s="1"/>
      <c r="N16" s="1"/>
      <c r="O16" s="1"/>
      <c r="P16" s="1"/>
      <c r="Q16" s="1"/>
      <c r="R16" s="1"/>
      <c r="S16" s="1"/>
      <c r="T16" s="1"/>
      <c r="U16" s="1"/>
      <c r="V16" s="1"/>
    </row>
    <row r="17" spans="1:22" x14ac:dyDescent="0.25">
      <c r="A17" s="4"/>
      <c r="B17" s="4"/>
      <c r="C17" s="5"/>
      <c r="D17" s="4"/>
      <c r="E17" s="5"/>
      <c r="F17" s="35"/>
      <c r="G17" s="36"/>
      <c r="H17" s="36"/>
      <c r="I17" s="36"/>
      <c r="J17" s="4"/>
      <c r="K17" s="37"/>
      <c r="L17" s="37"/>
      <c r="M17" s="38"/>
      <c r="N17" s="37"/>
      <c r="O17" s="37"/>
      <c r="P17" s="38"/>
      <c r="Q17" s="37"/>
      <c r="R17" s="37"/>
      <c r="S17" s="38"/>
      <c r="T17" s="37"/>
      <c r="U17" s="37"/>
      <c r="V17" s="4"/>
    </row>
    <row r="18" spans="1:22" x14ac:dyDescent="0.25">
      <c r="A18" s="4"/>
      <c r="B18" s="4"/>
      <c r="C18" s="40" t="s">
        <v>221</v>
      </c>
      <c r="D18" s="4"/>
      <c r="E18" s="5"/>
      <c r="F18" s="5" t="s">
        <v>87</v>
      </c>
      <c r="G18" s="72"/>
      <c r="H18" s="36"/>
      <c r="I18" s="36"/>
      <c r="J18" s="4"/>
      <c r="K18" s="37"/>
      <c r="L18" s="37"/>
      <c r="M18" s="38"/>
      <c r="N18" s="37"/>
      <c r="O18" s="37"/>
      <c r="P18" s="38"/>
      <c r="Q18" s="37"/>
      <c r="R18" s="37"/>
      <c r="S18" s="38"/>
      <c r="T18" s="37"/>
      <c r="U18" s="37"/>
      <c r="V18" s="4"/>
    </row>
    <row r="19" spans="1:22" x14ac:dyDescent="0.25">
      <c r="A19" s="4"/>
      <c r="B19" s="4"/>
      <c r="C19" s="40" t="s">
        <v>265</v>
      </c>
      <c r="D19" s="4"/>
      <c r="E19" s="5"/>
      <c r="F19" s="5" t="s">
        <v>143</v>
      </c>
      <c r="G19" s="73"/>
      <c r="H19" s="63"/>
      <c r="I19" s="63"/>
      <c r="J19" s="4"/>
      <c r="K19" s="37"/>
      <c r="L19" s="37"/>
      <c r="M19" s="38"/>
      <c r="N19" s="37"/>
      <c r="O19" s="37"/>
      <c r="P19" s="38"/>
      <c r="Q19" s="37"/>
      <c r="R19" s="37"/>
      <c r="S19" s="38"/>
      <c r="T19" s="37"/>
      <c r="U19" s="37"/>
      <c r="V19" s="4"/>
    </row>
    <row r="20" spans="1:22" x14ac:dyDescent="0.25">
      <c r="A20" s="4"/>
      <c r="B20" s="4"/>
      <c r="C20" s="40" t="s">
        <v>264</v>
      </c>
      <c r="D20" s="4"/>
      <c r="E20" s="5"/>
      <c r="F20" s="5" t="s">
        <v>143</v>
      </c>
      <c r="G20" s="73"/>
      <c r="H20" s="63"/>
      <c r="I20" s="63"/>
      <c r="J20" s="4"/>
      <c r="K20" s="37"/>
      <c r="L20" s="37"/>
      <c r="M20" s="38"/>
      <c r="N20" s="37"/>
      <c r="O20" s="37"/>
      <c r="P20" s="38"/>
      <c r="Q20" s="37"/>
      <c r="R20" s="37"/>
      <c r="S20" s="38"/>
      <c r="T20" s="37"/>
      <c r="U20" s="37"/>
      <c r="V20" s="4"/>
    </row>
    <row r="21" spans="1:22" x14ac:dyDescent="0.25">
      <c r="A21" s="4"/>
      <c r="B21" s="4"/>
      <c r="C21" s="40" t="s">
        <v>263</v>
      </c>
      <c r="D21" s="4"/>
      <c r="E21" s="5"/>
      <c r="F21" s="5"/>
      <c r="G21" s="63"/>
      <c r="H21" s="63"/>
      <c r="I21" s="63"/>
      <c r="J21" s="4"/>
      <c r="K21" s="37"/>
      <c r="L21" s="37"/>
      <c r="M21" s="38"/>
      <c r="N21" s="37"/>
      <c r="O21" s="37"/>
      <c r="P21" s="38"/>
      <c r="Q21" s="37"/>
      <c r="R21" s="37"/>
      <c r="S21" s="38"/>
      <c r="T21" s="37"/>
      <c r="U21" s="37"/>
      <c r="V21" s="4"/>
    </row>
    <row r="22" spans="1:22" x14ac:dyDescent="0.25">
      <c r="A22" s="4"/>
      <c r="B22" s="4"/>
      <c r="C22" s="9" t="s">
        <v>266</v>
      </c>
      <c r="D22" s="4"/>
      <c r="E22" s="5"/>
      <c r="F22" s="5" t="s">
        <v>143</v>
      </c>
      <c r="G22" s="73"/>
      <c r="H22" s="63"/>
      <c r="I22" s="63"/>
      <c r="J22" s="4"/>
      <c r="K22" s="37"/>
      <c r="L22" s="37"/>
      <c r="M22" s="38"/>
      <c r="N22" s="37"/>
      <c r="O22" s="37"/>
      <c r="P22" s="38"/>
      <c r="Q22" s="37"/>
      <c r="R22" s="37"/>
      <c r="S22" s="38"/>
      <c r="T22" s="37"/>
      <c r="U22" s="37"/>
      <c r="V22" s="4"/>
    </row>
    <row r="23" spans="1:22" x14ac:dyDescent="0.25">
      <c r="A23" s="4"/>
      <c r="B23" s="4"/>
      <c r="C23" s="9" t="s">
        <v>267</v>
      </c>
      <c r="D23" s="4"/>
      <c r="E23" s="5"/>
      <c r="F23" s="5" t="s">
        <v>143</v>
      </c>
      <c r="G23" s="73"/>
      <c r="H23" s="63"/>
      <c r="I23" s="63"/>
      <c r="J23" s="4"/>
      <c r="K23" s="37"/>
      <c r="L23" s="37"/>
      <c r="M23" s="38"/>
      <c r="N23" s="37"/>
      <c r="O23" s="37"/>
      <c r="P23" s="38"/>
      <c r="Q23" s="37"/>
      <c r="R23" s="37"/>
      <c r="S23" s="38"/>
      <c r="T23" s="37"/>
      <c r="U23" s="37"/>
      <c r="V23" s="4"/>
    </row>
    <row r="24" spans="1:22" x14ac:dyDescent="0.25">
      <c r="A24" s="4"/>
      <c r="B24" s="4"/>
      <c r="C24" s="9"/>
      <c r="D24" s="4"/>
      <c r="E24" s="5"/>
      <c r="F24" s="5"/>
      <c r="G24" s="63"/>
      <c r="H24" s="63"/>
      <c r="I24" s="63"/>
      <c r="J24" s="4"/>
      <c r="K24" s="37"/>
      <c r="L24" s="37"/>
      <c r="M24" s="38"/>
      <c r="N24" s="37"/>
      <c r="O24" s="37"/>
      <c r="P24" s="38"/>
      <c r="Q24" s="37"/>
      <c r="R24" s="37"/>
      <c r="S24" s="38"/>
      <c r="T24" s="37"/>
      <c r="U24" s="37"/>
      <c r="V24" s="4"/>
    </row>
    <row r="25" spans="1:22" x14ac:dyDescent="0.25">
      <c r="A25" s="4"/>
      <c r="B25" s="4"/>
      <c r="C25" s="40" t="s">
        <v>222</v>
      </c>
      <c r="D25" s="4"/>
      <c r="E25" s="5"/>
      <c r="F25" s="6"/>
      <c r="G25" s="36"/>
      <c r="H25" s="36"/>
      <c r="I25" s="36"/>
      <c r="J25" s="4"/>
      <c r="K25" s="37"/>
      <c r="L25" s="37"/>
      <c r="M25" s="38"/>
      <c r="N25" s="37"/>
      <c r="O25" s="37"/>
      <c r="P25" s="38"/>
      <c r="Q25" s="37"/>
      <c r="R25" s="37"/>
      <c r="S25" s="38"/>
      <c r="T25" s="37"/>
      <c r="U25" s="37"/>
      <c r="V25" s="4"/>
    </row>
    <row r="26" spans="1:22" x14ac:dyDescent="0.25">
      <c r="A26" s="4"/>
      <c r="B26" s="4"/>
      <c r="C26" s="9" t="s">
        <v>223</v>
      </c>
      <c r="D26" s="4"/>
      <c r="E26" s="5"/>
      <c r="F26" s="6" t="s">
        <v>224</v>
      </c>
      <c r="G26" s="69"/>
      <c r="H26" s="69"/>
      <c r="I26" s="36"/>
      <c r="J26" s="4"/>
      <c r="K26" s="37"/>
      <c r="L26" s="37"/>
      <c r="M26" s="38"/>
      <c r="N26" s="37"/>
      <c r="O26" s="37"/>
      <c r="P26" s="38"/>
      <c r="Q26" s="37"/>
      <c r="R26" s="37"/>
      <c r="S26" s="38"/>
      <c r="T26" s="37"/>
      <c r="U26" s="37"/>
      <c r="V26" s="4"/>
    </row>
    <row r="27" spans="1:22" x14ac:dyDescent="0.25">
      <c r="A27" s="4">
        <f>A43</f>
        <v>0</v>
      </c>
      <c r="B27" s="4"/>
      <c r="C27" s="9" t="s">
        <v>39</v>
      </c>
      <c r="D27" s="4"/>
      <c r="E27" s="5"/>
      <c r="F27" s="6" t="s">
        <v>224</v>
      </c>
      <c r="G27" s="69"/>
      <c r="H27" s="69"/>
      <c r="I27" s="36"/>
      <c r="J27" s="4"/>
      <c r="K27" s="37"/>
      <c r="L27" s="37"/>
      <c r="M27" s="38"/>
      <c r="N27" s="37"/>
      <c r="O27" s="37"/>
      <c r="P27" s="38"/>
      <c r="Q27" s="37"/>
      <c r="R27" s="37"/>
      <c r="S27" s="38"/>
      <c r="T27" s="37"/>
      <c r="U27" s="37"/>
      <c r="V27" s="4"/>
    </row>
    <row r="28" spans="1:22" hidden="1" x14ac:dyDescent="0.25">
      <c r="A28" s="4">
        <f>A46</f>
        <v>1</v>
      </c>
      <c r="B28" s="4"/>
      <c r="C28" s="9" t="s">
        <v>20</v>
      </c>
      <c r="D28" s="4"/>
      <c r="E28" s="5"/>
      <c r="F28" s="6" t="s">
        <v>224</v>
      </c>
      <c r="G28" s="69"/>
      <c r="H28" s="69"/>
      <c r="I28" s="36"/>
      <c r="J28" s="4"/>
      <c r="K28" s="37"/>
      <c r="L28" s="37"/>
      <c r="M28" s="38"/>
      <c r="N28" s="37"/>
      <c r="O28" s="37"/>
      <c r="P28" s="38"/>
      <c r="Q28" s="37"/>
      <c r="R28" s="37"/>
      <c r="S28" s="38"/>
      <c r="T28" s="37"/>
      <c r="U28" s="37"/>
      <c r="V28" s="4"/>
    </row>
    <row r="29" spans="1:22" hidden="1" x14ac:dyDescent="0.25">
      <c r="A29" s="4">
        <f>A54</f>
        <v>1</v>
      </c>
      <c r="B29" s="4"/>
      <c r="C29" s="9" t="s">
        <v>75</v>
      </c>
      <c r="D29" s="4"/>
      <c r="E29" s="5"/>
      <c r="F29" s="6" t="s">
        <v>224</v>
      </c>
      <c r="G29" s="69"/>
      <c r="H29" s="69"/>
      <c r="I29" s="36"/>
      <c r="J29" s="4"/>
      <c r="K29" s="37"/>
      <c r="L29" s="37"/>
      <c r="M29" s="38"/>
      <c r="N29" s="37"/>
      <c r="O29" s="37"/>
      <c r="P29" s="38"/>
      <c r="Q29" s="37"/>
      <c r="R29" s="37"/>
      <c r="S29" s="38"/>
      <c r="T29" s="37"/>
      <c r="U29" s="37"/>
      <c r="V29" s="4"/>
    </row>
    <row r="30" spans="1:22" hidden="1" x14ac:dyDescent="0.25">
      <c r="A30" s="4">
        <f>A62</f>
        <v>1</v>
      </c>
      <c r="B30" s="4"/>
      <c r="C30" s="9" t="s">
        <v>52</v>
      </c>
      <c r="D30" s="4"/>
      <c r="E30" s="5"/>
      <c r="F30" s="6" t="s">
        <v>224</v>
      </c>
      <c r="G30" s="69"/>
      <c r="H30" s="69"/>
      <c r="I30" s="36"/>
      <c r="J30" s="4"/>
      <c r="K30" s="37"/>
      <c r="L30" s="37"/>
      <c r="M30" s="38"/>
      <c r="N30" s="37"/>
      <c r="O30" s="37"/>
      <c r="P30" s="38"/>
      <c r="Q30" s="37"/>
      <c r="R30" s="37"/>
      <c r="S30" s="38"/>
      <c r="T30" s="37"/>
      <c r="U30" s="37"/>
      <c r="V30" s="4"/>
    </row>
    <row r="31" spans="1:22" hidden="1" x14ac:dyDescent="0.25">
      <c r="A31" s="4">
        <f>A62</f>
        <v>1</v>
      </c>
      <c r="B31" s="4"/>
      <c r="C31" s="9" t="s">
        <v>63</v>
      </c>
      <c r="D31" s="4"/>
      <c r="E31" s="5"/>
      <c r="F31" s="6" t="s">
        <v>224</v>
      </c>
      <c r="G31" s="69"/>
      <c r="H31" s="69"/>
      <c r="I31" s="36"/>
      <c r="J31" s="4"/>
      <c r="K31" s="37"/>
      <c r="L31" s="37"/>
      <c r="M31" s="38"/>
      <c r="N31" s="37"/>
      <c r="O31" s="37"/>
      <c r="P31" s="38"/>
      <c r="Q31" s="37"/>
      <c r="R31" s="37"/>
      <c r="S31" s="38"/>
      <c r="T31" s="37"/>
      <c r="U31" s="37"/>
      <c r="V31" s="4"/>
    </row>
    <row r="32" spans="1:22" x14ac:dyDescent="0.25">
      <c r="A32" s="4"/>
      <c r="B32" s="4"/>
      <c r="C32" s="9"/>
      <c r="D32" s="4"/>
      <c r="E32" s="5"/>
      <c r="F32" s="6"/>
      <c r="G32" s="36"/>
      <c r="H32" s="36"/>
      <c r="I32" s="36"/>
      <c r="J32" s="4"/>
      <c r="K32" s="37"/>
      <c r="L32" s="37"/>
      <c r="M32" s="38"/>
      <c r="N32" s="37"/>
      <c r="O32" s="37"/>
      <c r="P32" s="38"/>
      <c r="Q32" s="37"/>
      <c r="R32" s="37"/>
      <c r="S32" s="38"/>
      <c r="T32" s="37"/>
      <c r="U32" s="37"/>
      <c r="V32" s="4"/>
    </row>
    <row r="33" spans="1:22" x14ac:dyDescent="0.25">
      <c r="A33" s="4"/>
      <c r="B33" s="4"/>
      <c r="C33" s="4" t="s">
        <v>327</v>
      </c>
      <c r="D33" s="4"/>
      <c r="E33" s="5"/>
      <c r="F33" s="5" t="s">
        <v>143</v>
      </c>
      <c r="G33" s="69"/>
      <c r="H33" s="4"/>
      <c r="I33" s="36"/>
      <c r="J33" s="4"/>
      <c r="K33" s="37"/>
      <c r="L33" s="37"/>
      <c r="M33" s="38"/>
      <c r="N33" s="37"/>
      <c r="O33" s="37"/>
      <c r="P33" s="38"/>
      <c r="Q33" s="37"/>
      <c r="R33" s="37"/>
      <c r="S33" s="38"/>
      <c r="T33" s="37"/>
      <c r="U33" s="37"/>
      <c r="V33" s="4"/>
    </row>
    <row r="34" spans="1:22" x14ac:dyDescent="0.25">
      <c r="A34" s="4"/>
      <c r="B34" s="4"/>
      <c r="C34" s="9"/>
      <c r="D34" s="4"/>
      <c r="E34" s="5"/>
      <c r="F34" s="35"/>
      <c r="G34" s="36"/>
      <c r="H34" s="36"/>
      <c r="I34" s="36"/>
      <c r="J34" s="4"/>
      <c r="K34" s="37"/>
      <c r="L34" s="37"/>
      <c r="M34" s="38"/>
      <c r="N34" s="37"/>
      <c r="O34" s="37"/>
      <c r="P34" s="38"/>
      <c r="Q34" s="37"/>
      <c r="R34" s="37"/>
      <c r="S34" s="38"/>
      <c r="T34" s="37"/>
      <c r="U34" s="37"/>
      <c r="V34" s="4"/>
    </row>
    <row r="35" spans="1:22" s="4" customFormat="1" ht="12.6" customHeight="1" x14ac:dyDescent="0.2">
      <c r="A35" s="1"/>
      <c r="B35" s="1"/>
      <c r="C35" s="2" t="s">
        <v>15</v>
      </c>
      <c r="D35" s="1"/>
      <c r="E35" s="1"/>
      <c r="F35" s="3"/>
      <c r="G35" s="1"/>
      <c r="H35" s="1"/>
      <c r="I35" s="3"/>
      <c r="J35" s="1"/>
      <c r="K35" s="3"/>
      <c r="L35" s="1"/>
      <c r="M35" s="1"/>
      <c r="N35" s="1"/>
      <c r="O35" s="1"/>
      <c r="P35" s="1"/>
      <c r="Q35" s="1"/>
      <c r="R35" s="1"/>
      <c r="S35" s="1"/>
      <c r="T35" s="1"/>
      <c r="U35" s="1"/>
      <c r="V35" s="1"/>
    </row>
    <row r="36" spans="1:22" x14ac:dyDescent="0.25">
      <c r="A36" s="4"/>
      <c r="B36" s="4"/>
      <c r="C36" s="4"/>
      <c r="D36" s="4"/>
      <c r="E36" s="4"/>
      <c r="F36" s="4"/>
      <c r="G36" s="4"/>
      <c r="H36" s="4"/>
      <c r="I36" s="4"/>
      <c r="J36" s="4"/>
      <c r="K36" s="4"/>
      <c r="L36" s="4"/>
      <c r="M36" s="4"/>
      <c r="N36" s="4"/>
      <c r="O36" s="4"/>
      <c r="P36" s="4"/>
      <c r="Q36" s="4"/>
      <c r="R36" s="4"/>
      <c r="S36" s="4"/>
      <c r="T36" s="4"/>
      <c r="U36" s="4"/>
      <c r="V36" s="4"/>
    </row>
    <row r="37" spans="1:22" x14ac:dyDescent="0.25">
      <c r="A37" s="4">
        <f>inf_poziom</f>
        <v>0</v>
      </c>
      <c r="B37" s="4"/>
      <c r="C37" s="4" t="s">
        <v>131</v>
      </c>
      <c r="D37" s="4"/>
      <c r="E37" s="4"/>
      <c r="F37" s="23">
        <f>'Koszty jednostkowe bloki'!J17+'Koszty jednostkowe bloki'!J19+'Koszty jednostkowe bloki'!J23+'Koszty jednostkowe bloki'!J25+'Koszty jednostkowe bloki'!J27</f>
        <v>0</v>
      </c>
      <c r="G37" s="23">
        <f t="shared" ref="G37:G42" si="0">$G$26</f>
        <v>0</v>
      </c>
      <c r="H37" s="23">
        <f t="shared" ref="H37:H42" si="1">$H$26</f>
        <v>0</v>
      </c>
      <c r="I37" s="23" t="e">
        <f t="shared" ref="I37:I43" si="2">F37/G37+(G37-H37)/G37*F37*$G$18</f>
        <v>#DIV/0!</v>
      </c>
      <c r="J37" s="4"/>
      <c r="K37" s="26" t="e">
        <f>'Dane sieciowe bloki'!$E$21/SUM('Dane sieciowe bloki'!$E$21:$E$24)</f>
        <v>#DIV/0!</v>
      </c>
      <c r="L37" s="4"/>
      <c r="M37" s="4"/>
      <c r="N37" s="26" t="e">
        <f>'Dane sieciowe bloki'!$E$22/SUM('Dane sieciowe bloki'!$E$21:$E$24)</f>
        <v>#DIV/0!</v>
      </c>
      <c r="O37" s="4"/>
      <c r="P37" s="4"/>
      <c r="Q37" s="26" t="e">
        <f>'Dane sieciowe bloki'!$E$23/SUM('Dane sieciowe bloki'!$E$21:$E$24)</f>
        <v>#DIV/0!</v>
      </c>
      <c r="R37" s="4"/>
      <c r="S37" s="4"/>
      <c r="T37" s="26" t="e">
        <f>'Dane sieciowe bloki'!$E$24/SUM('Dane sieciowe bloki'!$E$21:$E$24)</f>
        <v>#DIV/0!</v>
      </c>
      <c r="U37" s="4"/>
      <c r="V37" s="4"/>
    </row>
    <row r="38" spans="1:22" x14ac:dyDescent="0.25">
      <c r="A38" s="4">
        <f>inf_pion</f>
        <v>0</v>
      </c>
      <c r="B38" s="4"/>
      <c r="C38" s="4" t="s">
        <v>132</v>
      </c>
      <c r="D38" s="4"/>
      <c r="E38" s="4"/>
      <c r="F38" s="23">
        <f>'Koszty jednostkowe bloki'!J18+'Koszty jednostkowe bloki'!J20+'Koszty jednostkowe bloki'!J24+'Koszty jednostkowe bloki'!J26+'Koszty jednostkowe bloki'!J28</f>
        <v>0</v>
      </c>
      <c r="G38" s="23">
        <f t="shared" si="0"/>
        <v>0</v>
      </c>
      <c r="H38" s="23">
        <f t="shared" si="1"/>
        <v>0</v>
      </c>
      <c r="I38" s="23" t="e">
        <f t="shared" si="2"/>
        <v>#DIV/0!</v>
      </c>
      <c r="J38" s="4"/>
      <c r="K38" s="26" t="e">
        <f>K37*'Dane sieciowe bloki'!$E$97/SUM('Dane sieciowe bloki'!$E$97:$E$98)</f>
        <v>#DIV/0!</v>
      </c>
      <c r="L38" s="26" t="e">
        <f>K37-K38</f>
        <v>#DIV/0!</v>
      </c>
      <c r="M38" s="5"/>
      <c r="N38" s="26">
        <f>IFERROR($N$37*'Dane sieciowe bloki'!E164/SUM('Dane sieciowe bloki'!$E$164:$E$165),0)</f>
        <v>0</v>
      </c>
      <c r="O38" s="26" t="e">
        <f>N37-N38</f>
        <v>#DIV/0!</v>
      </c>
      <c r="P38" s="5"/>
      <c r="Q38" s="26">
        <f>IFERROR($Q$37*'Dane sieciowe bloki'!E121/SUM('Dane sieciowe bloki'!$E$121:$E$122),0)</f>
        <v>0</v>
      </c>
      <c r="R38" s="26" t="e">
        <f>Q37-Q38</f>
        <v>#DIV/0!</v>
      </c>
      <c r="S38" s="5"/>
      <c r="T38" s="5"/>
      <c r="U38" s="26" t="e">
        <f>T37</f>
        <v>#DIV/0!</v>
      </c>
      <c r="V38" s="4"/>
    </row>
    <row r="39" spans="1:22" hidden="1" x14ac:dyDescent="0.25">
      <c r="A39" s="4">
        <f>'Koszty jednostkowe bloki'!A21</f>
        <v>1</v>
      </c>
      <c r="B39" s="4"/>
      <c r="C39" s="4" t="s">
        <v>149</v>
      </c>
      <c r="D39" s="4"/>
      <c r="E39" s="4"/>
      <c r="F39" s="23">
        <f>'Koszty jednostkowe bloki'!J21+'Koszty jednostkowe bloki'!J29</f>
        <v>0</v>
      </c>
      <c r="G39" s="23">
        <f t="shared" si="0"/>
        <v>0</v>
      </c>
      <c r="H39" s="23">
        <f t="shared" si="1"/>
        <v>0</v>
      </c>
      <c r="I39" s="23" t="e">
        <f t="shared" si="2"/>
        <v>#DIV/0!</v>
      </c>
      <c r="J39" s="4"/>
      <c r="K39" s="26" t="e">
        <f>IF('Dane sieciowe bloki'!$E$83&lt;&gt;0,1,0)*$K$37</f>
        <v>#DIV/0!</v>
      </c>
      <c r="L39" s="26" t="e">
        <f>IF('Dane sieciowe bloki'!$E$84&lt;&gt;0,1,0)*$K$37</f>
        <v>#DIV/0!</v>
      </c>
      <c r="M39" s="5"/>
      <c r="N39" s="26" t="e">
        <f>IF('Dane sieciowe bloki'!$E$150&lt;&gt;0,1,0)*$N$37</f>
        <v>#DIV/0!</v>
      </c>
      <c r="O39" s="26" t="e">
        <f>IF('Dane sieciowe bloki'!$E$151&lt;&gt;0,1,0)*$N$37</f>
        <v>#DIV/0!</v>
      </c>
      <c r="P39" s="5"/>
      <c r="Q39" s="26" t="e">
        <f>IF('Dane sieciowe bloki'!$E$106&lt;&gt;0,1,0)*$Q$37</f>
        <v>#DIV/0!</v>
      </c>
      <c r="R39" s="26" t="e">
        <f>IF('Dane sieciowe bloki'!$E$107&lt;&gt;0,1,0)*$Q$37</f>
        <v>#DIV/0!</v>
      </c>
      <c r="S39" s="5"/>
      <c r="T39" s="26" t="e">
        <f>T37</f>
        <v>#DIV/0!</v>
      </c>
      <c r="U39" s="27"/>
      <c r="V39" s="4"/>
    </row>
    <row r="40" spans="1:22" hidden="1" x14ac:dyDescent="0.25">
      <c r="A40" s="4">
        <f>'Koszty jednostkowe bloki'!A31</f>
        <v>1</v>
      </c>
      <c r="B40" s="4"/>
      <c r="C40" s="4" t="s">
        <v>177</v>
      </c>
      <c r="D40" s="4"/>
      <c r="E40" s="4"/>
      <c r="F40" s="23">
        <f>SUM('Koszty jednostkowe bloki'!J32:J33)</f>
        <v>0</v>
      </c>
      <c r="G40" s="23">
        <f t="shared" si="0"/>
        <v>0</v>
      </c>
      <c r="H40" s="23">
        <f t="shared" si="1"/>
        <v>0</v>
      </c>
      <c r="I40" s="23" t="e">
        <f t="shared" si="2"/>
        <v>#DIV/0!</v>
      </c>
      <c r="J40" s="4"/>
      <c r="K40" s="26" t="e">
        <f>K37</f>
        <v>#DIV/0!</v>
      </c>
      <c r="L40" s="4"/>
      <c r="M40" s="4"/>
      <c r="N40" s="26" t="e">
        <f>N37</f>
        <v>#DIV/0!</v>
      </c>
      <c r="O40" s="4"/>
      <c r="P40" s="4"/>
      <c r="Q40" s="26" t="e">
        <f>Q37</f>
        <v>#DIV/0!</v>
      </c>
      <c r="R40" s="4"/>
      <c r="S40" s="4"/>
      <c r="T40" s="26" t="e">
        <f>T37</f>
        <v>#DIV/0!</v>
      </c>
      <c r="U40" s="4"/>
      <c r="V40" s="4"/>
    </row>
    <row r="41" spans="1:22" x14ac:dyDescent="0.25">
      <c r="A41" s="4"/>
      <c r="B41" s="4"/>
      <c r="C41" s="4" t="s">
        <v>178</v>
      </c>
      <c r="D41" s="4"/>
      <c r="E41" s="4"/>
      <c r="F41" s="23" t="e">
        <f>SUM('Koszty jednostkowe bloki'!J37:J42)</f>
        <v>#DIV/0!</v>
      </c>
      <c r="G41" s="23">
        <f t="shared" si="0"/>
        <v>0</v>
      </c>
      <c r="H41" s="23">
        <f t="shared" si="1"/>
        <v>0</v>
      </c>
      <c r="I41" s="23" t="e">
        <f t="shared" si="2"/>
        <v>#DIV/0!</v>
      </c>
      <c r="J41" s="5"/>
      <c r="K41" s="5"/>
      <c r="L41" s="5"/>
      <c r="M41" s="5"/>
      <c r="N41" s="5"/>
      <c r="O41" s="5"/>
      <c r="P41" s="5"/>
      <c r="Q41" s="5"/>
      <c r="R41" s="5"/>
      <c r="S41" s="5"/>
      <c r="T41" s="5"/>
      <c r="U41" s="5"/>
      <c r="V41" s="4"/>
    </row>
    <row r="42" spans="1:22" x14ac:dyDescent="0.25">
      <c r="A42" s="4"/>
      <c r="B42" s="4"/>
      <c r="C42" s="4" t="s">
        <v>249</v>
      </c>
      <c r="D42" s="4"/>
      <c r="E42" s="4"/>
      <c r="F42" s="23">
        <f>SUM('Koszty jednostkowe bloki'!J57:J58)</f>
        <v>0</v>
      </c>
      <c r="G42" s="23">
        <f t="shared" si="0"/>
        <v>0</v>
      </c>
      <c r="H42" s="23">
        <f t="shared" si="1"/>
        <v>0</v>
      </c>
      <c r="I42" s="23" t="e">
        <f t="shared" si="2"/>
        <v>#DIV/0!</v>
      </c>
      <c r="J42" s="5"/>
      <c r="K42" s="26" t="e">
        <f>K38</f>
        <v>#DIV/0!</v>
      </c>
      <c r="L42" s="26" t="e">
        <f>L38</f>
        <v>#DIV/0!</v>
      </c>
      <c r="M42" s="5"/>
      <c r="N42" s="26">
        <f>N38</f>
        <v>0</v>
      </c>
      <c r="O42" s="26" t="e">
        <f>O38</f>
        <v>#DIV/0!</v>
      </c>
      <c r="P42" s="5"/>
      <c r="Q42" s="26">
        <f>Q38</f>
        <v>0</v>
      </c>
      <c r="R42" s="26" t="e">
        <f>R38</f>
        <v>#DIV/0!</v>
      </c>
      <c r="S42" s="5"/>
      <c r="T42" s="26">
        <f>T38</f>
        <v>0</v>
      </c>
      <c r="U42" s="26" t="e">
        <f>U38</f>
        <v>#DIV/0!</v>
      </c>
      <c r="V42" s="4"/>
    </row>
    <row r="43" spans="1:22" x14ac:dyDescent="0.25">
      <c r="A43" s="4">
        <f>'Dane sieciowe bloki'!A30</f>
        <v>0</v>
      </c>
      <c r="B43" s="4"/>
      <c r="C43" s="4" t="s">
        <v>39</v>
      </c>
      <c r="D43" s="4"/>
      <c r="E43" s="4"/>
      <c r="F43" s="23">
        <f>SUM('Koszty jednostkowe bloki'!J45:J53,'Koszty jednostkowe bloki'!J60:J62)</f>
        <v>0</v>
      </c>
      <c r="G43" s="23">
        <f>G27</f>
        <v>0</v>
      </c>
      <c r="H43" s="23">
        <f>H27</f>
        <v>0</v>
      </c>
      <c r="I43" s="23" t="e">
        <f t="shared" si="2"/>
        <v>#DIV/0!</v>
      </c>
      <c r="J43" s="4"/>
      <c r="K43" s="4"/>
      <c r="L43" s="26">
        <f>L41</f>
        <v>0</v>
      </c>
      <c r="M43" s="4"/>
      <c r="N43" s="4"/>
      <c r="O43" s="26">
        <f>O41</f>
        <v>0</v>
      </c>
      <c r="P43" s="4"/>
      <c r="Q43" s="4"/>
      <c r="R43" s="26">
        <f>R41</f>
        <v>0</v>
      </c>
      <c r="S43" s="4"/>
      <c r="T43" s="4"/>
      <c r="U43" s="26">
        <f>U41</f>
        <v>0</v>
      </c>
      <c r="V43" s="4"/>
    </row>
    <row r="44" spans="1:22" x14ac:dyDescent="0.25">
      <c r="A44" s="4"/>
      <c r="B44" s="4"/>
      <c r="C44" s="12" t="s">
        <v>130</v>
      </c>
      <c r="D44" s="4"/>
      <c r="E44" s="4"/>
      <c r="F44" s="25" t="e">
        <f>SUM(F37:F43)</f>
        <v>#DIV/0!</v>
      </c>
      <c r="G44" s="4"/>
      <c r="H44" s="4"/>
      <c r="I44" s="23" t="e">
        <f>SUM(I37:I43)</f>
        <v>#DIV/0!</v>
      </c>
      <c r="J44" s="4"/>
      <c r="K44" s="5"/>
      <c r="L44" s="5"/>
      <c r="M44" s="5"/>
      <c r="N44" s="5"/>
      <c r="O44" s="5"/>
      <c r="P44" s="5"/>
      <c r="Q44" s="5"/>
      <c r="R44" s="5"/>
      <c r="S44" s="5"/>
      <c r="T44" s="5"/>
      <c r="U44" s="5"/>
      <c r="V44" s="4"/>
    </row>
    <row r="45" spans="1:22" x14ac:dyDescent="0.25">
      <c r="A45" s="4"/>
      <c r="B45" s="4"/>
      <c r="C45" s="4"/>
      <c r="D45" s="4"/>
      <c r="E45" s="4"/>
      <c r="F45" s="4"/>
      <c r="G45" s="4"/>
      <c r="H45" s="4"/>
      <c r="I45" s="4"/>
      <c r="J45" s="4"/>
      <c r="K45" s="4"/>
      <c r="L45" s="4"/>
      <c r="M45" s="4"/>
      <c r="N45" s="4"/>
      <c r="O45" s="4"/>
      <c r="P45" s="4"/>
      <c r="Q45" s="4"/>
      <c r="R45" s="4"/>
      <c r="S45" s="4"/>
      <c r="T45" s="4"/>
      <c r="U45" s="4"/>
      <c r="V45" s="4"/>
    </row>
    <row r="46" spans="1:22" s="4" customFormat="1" ht="12.6" hidden="1" customHeight="1" x14ac:dyDescent="0.2">
      <c r="A46" s="1">
        <f t="shared" ref="A46:A53" si="3">1-ktb_sw</f>
        <v>1</v>
      </c>
      <c r="B46" s="1"/>
      <c r="C46" s="1" t="s">
        <v>20</v>
      </c>
      <c r="D46" s="2"/>
      <c r="E46" s="1"/>
      <c r="F46" s="13"/>
      <c r="G46" s="1"/>
      <c r="H46" s="1"/>
      <c r="I46" s="13"/>
      <c r="J46" s="1"/>
      <c r="K46" s="13"/>
      <c r="L46" s="1"/>
      <c r="M46" s="1"/>
      <c r="N46" s="1"/>
      <c r="O46" s="1"/>
      <c r="P46" s="1"/>
      <c r="Q46" s="1"/>
      <c r="R46" s="1"/>
      <c r="S46" s="1"/>
      <c r="T46" s="1"/>
      <c r="U46" s="1"/>
      <c r="V46" s="1"/>
    </row>
    <row r="47" spans="1:22" ht="16.149999999999999" hidden="1" customHeight="1" x14ac:dyDescent="0.25">
      <c r="A47" s="4">
        <f t="shared" si="3"/>
        <v>1</v>
      </c>
      <c r="B47" s="4"/>
      <c r="C47" s="4"/>
      <c r="D47" s="4"/>
      <c r="E47" s="4"/>
      <c r="F47" s="5"/>
      <c r="G47" s="5"/>
      <c r="H47" s="5"/>
      <c r="I47" s="5"/>
      <c r="J47" s="4"/>
      <c r="K47" s="5"/>
      <c r="L47" s="4"/>
      <c r="M47" s="4"/>
      <c r="N47" s="4"/>
      <c r="O47" s="4"/>
      <c r="P47" s="4"/>
      <c r="Q47" s="4"/>
      <c r="R47" s="4"/>
      <c r="S47" s="4"/>
      <c r="T47" s="4"/>
      <c r="U47" s="4"/>
      <c r="V47" s="4"/>
    </row>
    <row r="48" spans="1:22" ht="16.149999999999999" hidden="1" customHeight="1" x14ac:dyDescent="0.25">
      <c r="A48" s="4">
        <f t="shared" si="3"/>
        <v>1</v>
      </c>
      <c r="B48" s="4"/>
      <c r="C48" s="4" t="s">
        <v>110</v>
      </c>
      <c r="D48" s="4"/>
      <c r="E48" s="4"/>
      <c r="F48" s="23">
        <f>SUM('Koszty jednostkowe bloki'!J68:J74)</f>
        <v>0</v>
      </c>
      <c r="G48" s="23">
        <f>$G$28</f>
        <v>0</v>
      </c>
      <c r="H48" s="23">
        <f>$H$28</f>
        <v>0</v>
      </c>
      <c r="I48" s="23" t="e">
        <f>F48/G48+(G48-H48)/G48*F48*$G$18</f>
        <v>#DIV/0!</v>
      </c>
      <c r="J48" s="4"/>
      <c r="K48" s="26">
        <v>1</v>
      </c>
      <c r="L48" s="4"/>
      <c r="M48" s="4"/>
      <c r="N48" s="4"/>
      <c r="O48" s="4"/>
      <c r="P48" s="4"/>
      <c r="Q48" s="4"/>
      <c r="R48" s="4"/>
      <c r="S48" s="4"/>
      <c r="T48" s="4"/>
      <c r="U48" s="4"/>
      <c r="V48" s="4"/>
    </row>
    <row r="49" spans="1:22" ht="16.149999999999999" hidden="1" customHeight="1" x14ac:dyDescent="0.25">
      <c r="A49" s="4">
        <f t="shared" si="3"/>
        <v>1</v>
      </c>
      <c r="B49" s="4"/>
      <c r="C49" s="4" t="s">
        <v>66</v>
      </c>
      <c r="D49" s="9"/>
      <c r="E49" s="4"/>
      <c r="F49" s="23">
        <f>SUM('Koszty jednostkowe bloki'!J78:J80)</f>
        <v>0</v>
      </c>
      <c r="G49" s="23">
        <f>$G$28</f>
        <v>0</v>
      </c>
      <c r="H49" s="23">
        <f>$H$28</f>
        <v>0</v>
      </c>
      <c r="I49" s="23" t="e">
        <f>F49/G49+(G49-H49)/G49*F49*$G$18</f>
        <v>#DIV/0!</v>
      </c>
      <c r="J49" s="4"/>
      <c r="K49" s="26">
        <v>1</v>
      </c>
      <c r="L49" s="4"/>
      <c r="M49" s="4"/>
      <c r="N49" s="4"/>
      <c r="O49" s="4"/>
      <c r="P49" s="4"/>
      <c r="Q49" s="4"/>
      <c r="R49" s="4"/>
      <c r="S49" s="4"/>
      <c r="T49" s="4"/>
      <c r="U49" s="4"/>
      <c r="V49" s="4"/>
    </row>
    <row r="50" spans="1:22" ht="16.149999999999999" hidden="1" customHeight="1" x14ac:dyDescent="0.25">
      <c r="A50" s="4">
        <f t="shared" si="3"/>
        <v>1</v>
      </c>
      <c r="B50" s="4"/>
      <c r="C50" s="4" t="s">
        <v>67</v>
      </c>
      <c r="D50" s="4"/>
      <c r="E50" s="4"/>
      <c r="F50" s="23" t="e">
        <f>SUM('Koszty jednostkowe bloki'!J83:J93)</f>
        <v>#DIV/0!</v>
      </c>
      <c r="G50" s="23">
        <f>$G$28</f>
        <v>0</v>
      </c>
      <c r="H50" s="23">
        <f>$H$28</f>
        <v>0</v>
      </c>
      <c r="I50" s="23" t="e">
        <f>F50/G50+(G50-H50)/G50*F50*$G$18</f>
        <v>#DIV/0!</v>
      </c>
      <c r="J50" s="4"/>
      <c r="K50" s="26" t="e">
        <f>'Dane sieciowe bloki'!E97/SUM('Dane sieciowe bloki'!E97:E98)</f>
        <v>#DIV/0!</v>
      </c>
      <c r="L50" s="26" t="e">
        <f>1-K50</f>
        <v>#DIV/0!</v>
      </c>
      <c r="M50" s="4"/>
      <c r="N50" s="4"/>
      <c r="O50" s="4"/>
      <c r="P50" s="4"/>
      <c r="Q50" s="4"/>
      <c r="R50" s="4"/>
      <c r="S50" s="4"/>
      <c r="T50" s="4"/>
      <c r="U50" s="4"/>
      <c r="V50" s="4"/>
    </row>
    <row r="51" spans="1:22" hidden="1" x14ac:dyDescent="0.25">
      <c r="A51" s="4">
        <f t="shared" si="3"/>
        <v>1</v>
      </c>
      <c r="B51" s="4"/>
      <c r="C51" s="4" t="s">
        <v>42</v>
      </c>
      <c r="D51" s="14"/>
      <c r="E51" s="4"/>
      <c r="F51" s="23">
        <f>SUM('Koszty jednostkowe bloki'!J107:J112)</f>
        <v>0</v>
      </c>
      <c r="G51" s="23">
        <f>$G$28</f>
        <v>0</v>
      </c>
      <c r="H51" s="23">
        <f>$H$28</f>
        <v>0</v>
      </c>
      <c r="I51" s="23" t="e">
        <f>F51/G51+(G51-H51)/G51*F51*$G$18</f>
        <v>#DIV/0!</v>
      </c>
      <c r="J51" s="4"/>
      <c r="K51" s="4"/>
      <c r="L51" s="26">
        <v>1</v>
      </c>
      <c r="M51" s="4"/>
      <c r="N51" s="4"/>
      <c r="O51" s="4"/>
      <c r="P51" s="4"/>
      <c r="Q51" s="4"/>
      <c r="R51" s="4"/>
      <c r="S51" s="4"/>
      <c r="T51" s="4"/>
      <c r="U51" s="4"/>
      <c r="V51" s="4"/>
    </row>
    <row r="52" spans="1:22" hidden="1" x14ac:dyDescent="0.25">
      <c r="A52" s="4">
        <f t="shared" si="3"/>
        <v>1</v>
      </c>
      <c r="B52" s="4"/>
      <c r="C52" s="12" t="s">
        <v>130</v>
      </c>
      <c r="D52" s="4"/>
      <c r="E52" s="4"/>
      <c r="F52" s="25" t="e">
        <f>SUM(F48:F51)</f>
        <v>#DIV/0!</v>
      </c>
      <c r="G52" s="4"/>
      <c r="H52" s="4"/>
      <c r="I52" s="23" t="e">
        <f>SUM(I48:I51)</f>
        <v>#DIV/0!</v>
      </c>
      <c r="J52" s="4"/>
      <c r="K52" s="4"/>
      <c r="L52" s="4"/>
      <c r="M52" s="4"/>
      <c r="N52" s="4"/>
      <c r="O52" s="4"/>
      <c r="P52" s="4"/>
      <c r="Q52" s="4"/>
      <c r="R52" s="4"/>
      <c r="S52" s="4"/>
      <c r="T52" s="4"/>
      <c r="U52" s="4"/>
      <c r="V52" s="4"/>
    </row>
    <row r="53" spans="1:22" hidden="1" x14ac:dyDescent="0.25">
      <c r="A53" s="4">
        <f t="shared" si="3"/>
        <v>1</v>
      </c>
      <c r="B53" s="4"/>
      <c r="C53" s="4"/>
      <c r="D53" s="4"/>
      <c r="E53" s="4"/>
      <c r="F53" s="4"/>
      <c r="G53" s="4"/>
      <c r="H53" s="4"/>
      <c r="I53" s="4"/>
      <c r="J53" s="4"/>
      <c r="K53" s="4"/>
      <c r="L53" s="4"/>
      <c r="M53" s="4"/>
      <c r="N53" s="4"/>
      <c r="O53" s="4"/>
      <c r="P53" s="4"/>
      <c r="Q53" s="4"/>
      <c r="R53" s="4"/>
      <c r="S53" s="4"/>
      <c r="T53" s="4"/>
      <c r="U53" s="4"/>
      <c r="V53" s="4"/>
    </row>
    <row r="54" spans="1:22" s="4" customFormat="1" ht="12.6" hidden="1" customHeight="1" x14ac:dyDescent="0.2">
      <c r="A54" s="1">
        <f t="shared" ref="A54:A61" si="4">1-ktb_kon</f>
        <v>1</v>
      </c>
      <c r="B54" s="1"/>
      <c r="C54" s="1" t="s">
        <v>75</v>
      </c>
      <c r="D54" s="2"/>
      <c r="E54" s="1"/>
      <c r="F54" s="13"/>
      <c r="G54" s="1"/>
      <c r="H54" s="1"/>
      <c r="I54" s="13"/>
      <c r="J54" s="1"/>
      <c r="K54" s="13"/>
      <c r="L54" s="1"/>
      <c r="M54" s="1"/>
      <c r="N54" s="1"/>
      <c r="O54" s="1"/>
      <c r="P54" s="1"/>
      <c r="Q54" s="1"/>
      <c r="R54" s="1"/>
      <c r="S54" s="1"/>
      <c r="T54" s="1"/>
      <c r="U54" s="1"/>
      <c r="V54" s="1"/>
    </row>
    <row r="55" spans="1:22" ht="16.149999999999999" hidden="1" customHeight="1" x14ac:dyDescent="0.25">
      <c r="A55" s="4">
        <f t="shared" si="4"/>
        <v>1</v>
      </c>
      <c r="B55" s="4"/>
      <c r="C55" s="4"/>
      <c r="D55" s="4"/>
      <c r="E55" s="4"/>
      <c r="F55" s="5"/>
      <c r="G55" s="5"/>
      <c r="H55" s="5"/>
      <c r="I55" s="5"/>
      <c r="J55" s="4"/>
      <c r="K55" s="5"/>
      <c r="L55" s="4"/>
      <c r="M55" s="4"/>
      <c r="N55" s="4"/>
      <c r="O55" s="4"/>
      <c r="P55" s="4"/>
      <c r="Q55" s="4"/>
      <c r="R55" s="4"/>
      <c r="S55" s="4"/>
      <c r="T55" s="4"/>
      <c r="U55" s="4"/>
      <c r="V55" s="4"/>
    </row>
    <row r="56" spans="1:22" ht="16.149999999999999" hidden="1" customHeight="1" x14ac:dyDescent="0.25">
      <c r="A56" s="4">
        <f t="shared" si="4"/>
        <v>1</v>
      </c>
      <c r="B56" s="4"/>
      <c r="C56" s="4" t="s">
        <v>110</v>
      </c>
      <c r="D56" s="4"/>
      <c r="E56" s="4"/>
      <c r="F56" s="23">
        <f>SUM('Koszty jednostkowe bloki'!J118:J123)</f>
        <v>0</v>
      </c>
      <c r="G56" s="23">
        <f>$G$29</f>
        <v>0</v>
      </c>
      <c r="H56" s="23">
        <f>$H$29</f>
        <v>0</v>
      </c>
      <c r="I56" s="23" t="e">
        <f>F56/G56+(G56-H56)/G56*F56*$G$18</f>
        <v>#DIV/0!</v>
      </c>
      <c r="J56" s="4"/>
      <c r="K56" s="5"/>
      <c r="L56" s="4"/>
      <c r="M56" s="4"/>
      <c r="N56" s="26">
        <v>1</v>
      </c>
      <c r="O56" s="4"/>
      <c r="P56" s="4"/>
      <c r="Q56" s="4"/>
      <c r="R56" s="4"/>
      <c r="S56" s="4"/>
      <c r="T56" s="4"/>
      <c r="U56" s="4"/>
      <c r="V56" s="4"/>
    </row>
    <row r="57" spans="1:22" ht="16.149999999999999" hidden="1" customHeight="1" x14ac:dyDescent="0.25">
      <c r="A57" s="4">
        <f t="shared" si="4"/>
        <v>1</v>
      </c>
      <c r="B57" s="4"/>
      <c r="C57" s="4" t="s">
        <v>66</v>
      </c>
      <c r="D57" s="4"/>
      <c r="E57" s="4"/>
      <c r="F57" s="23">
        <f>SUM('Koszty jednostkowe bloki'!J127:J129)</f>
        <v>0</v>
      </c>
      <c r="G57" s="23">
        <f>$G$29</f>
        <v>0</v>
      </c>
      <c r="H57" s="23">
        <f>$H$29</f>
        <v>0</v>
      </c>
      <c r="I57" s="23" t="e">
        <f>F57/G57+(G57-H57)/G57*F57*$G$18</f>
        <v>#DIV/0!</v>
      </c>
      <c r="J57" s="4"/>
      <c r="K57" s="5"/>
      <c r="L57" s="4"/>
      <c r="M57" s="4"/>
      <c r="N57" s="26">
        <v>1</v>
      </c>
      <c r="O57" s="4"/>
      <c r="P57" s="4"/>
      <c r="Q57" s="4"/>
      <c r="R57" s="4"/>
      <c r="S57" s="4"/>
      <c r="T57" s="4"/>
      <c r="U57" s="4"/>
      <c r="V57" s="4"/>
    </row>
    <row r="58" spans="1:22" ht="16.149999999999999" hidden="1" customHeight="1" x14ac:dyDescent="0.25">
      <c r="A58" s="4">
        <f t="shared" si="4"/>
        <v>1</v>
      </c>
      <c r="B58" s="4"/>
      <c r="C58" s="4" t="s">
        <v>67</v>
      </c>
      <c r="D58" s="4"/>
      <c r="E58" s="4"/>
      <c r="F58" s="23">
        <f>SUM('Koszty jednostkowe bloki'!J133:J134)</f>
        <v>0</v>
      </c>
      <c r="G58" s="23">
        <f>$G$29</f>
        <v>0</v>
      </c>
      <c r="H58" s="23">
        <f>$H$29</f>
        <v>0</v>
      </c>
      <c r="I58" s="23" t="e">
        <f>F58/G58+(G58-H58)/G58*F58*$G$18</f>
        <v>#DIV/0!</v>
      </c>
      <c r="J58" s="4"/>
      <c r="K58" s="5"/>
      <c r="L58" s="4"/>
      <c r="M58" s="4"/>
      <c r="N58" s="5"/>
      <c r="O58" s="26">
        <v>1</v>
      </c>
      <c r="P58" s="4"/>
      <c r="Q58" s="4"/>
      <c r="R58" s="4"/>
      <c r="S58" s="4"/>
      <c r="T58" s="4"/>
      <c r="U58" s="4"/>
      <c r="V58" s="4"/>
    </row>
    <row r="59" spans="1:22" hidden="1" x14ac:dyDescent="0.25">
      <c r="A59" s="4">
        <f t="shared" si="4"/>
        <v>1</v>
      </c>
      <c r="B59" s="4"/>
      <c r="C59" s="4" t="s">
        <v>42</v>
      </c>
      <c r="D59" s="14"/>
      <c r="E59" s="4"/>
      <c r="F59" s="23">
        <f>SUM('Koszty jednostkowe bloki'!J143:J144)</f>
        <v>0</v>
      </c>
      <c r="G59" s="23">
        <f>$G$29</f>
        <v>0</v>
      </c>
      <c r="H59" s="23">
        <f>$H$29</f>
        <v>0</v>
      </c>
      <c r="I59" s="23" t="e">
        <f>F59/G59+(G59-H59)/G59*F59*$G$18</f>
        <v>#DIV/0!</v>
      </c>
      <c r="J59" s="4"/>
      <c r="K59" s="4"/>
      <c r="L59" s="4"/>
      <c r="M59" s="4"/>
      <c r="N59" s="4"/>
      <c r="O59" s="26">
        <v>1</v>
      </c>
      <c r="P59" s="4"/>
      <c r="Q59" s="4"/>
      <c r="R59" s="4"/>
      <c r="S59" s="4"/>
      <c r="T59" s="4"/>
      <c r="U59" s="4"/>
      <c r="V59" s="4"/>
    </row>
    <row r="60" spans="1:22" hidden="1" x14ac:dyDescent="0.25">
      <c r="A60" s="4">
        <f t="shared" si="4"/>
        <v>1</v>
      </c>
      <c r="B60" s="4"/>
      <c r="C60" s="12" t="s">
        <v>130</v>
      </c>
      <c r="D60" s="14"/>
      <c r="E60" s="4"/>
      <c r="F60" s="25">
        <f>SUM(F56:F59)</f>
        <v>0</v>
      </c>
      <c r="G60" s="4"/>
      <c r="H60" s="4"/>
      <c r="I60" s="23" t="e">
        <f>SUM(I56:I59)</f>
        <v>#DIV/0!</v>
      </c>
      <c r="J60" s="4"/>
      <c r="K60" s="4"/>
      <c r="L60" s="4"/>
      <c r="M60" s="4"/>
      <c r="N60" s="4"/>
      <c r="O60" s="4"/>
      <c r="P60" s="4"/>
      <c r="Q60" s="4"/>
      <c r="R60" s="4"/>
      <c r="S60" s="4"/>
      <c r="T60" s="4"/>
      <c r="U60" s="4"/>
      <c r="V60" s="4"/>
    </row>
    <row r="61" spans="1:22" hidden="1" x14ac:dyDescent="0.25">
      <c r="A61" s="4">
        <f t="shared" si="4"/>
        <v>1</v>
      </c>
      <c r="B61" s="4"/>
      <c r="C61" s="4"/>
      <c r="D61" s="4"/>
      <c r="E61" s="4"/>
      <c r="F61" s="4"/>
      <c r="G61" s="4"/>
      <c r="H61" s="4"/>
      <c r="I61" s="4"/>
      <c r="J61" s="4"/>
      <c r="K61" s="4"/>
      <c r="L61" s="4"/>
      <c r="M61" s="4"/>
      <c r="N61" s="4"/>
      <c r="O61" s="4"/>
      <c r="P61" s="4"/>
      <c r="Q61" s="4"/>
      <c r="R61" s="4"/>
      <c r="S61" s="4"/>
      <c r="T61" s="4"/>
      <c r="U61" s="4"/>
      <c r="V61" s="4"/>
    </row>
    <row r="62" spans="1:22" s="4" customFormat="1" ht="12.6" hidden="1" customHeight="1" x14ac:dyDescent="0.2">
      <c r="A62" s="1">
        <f t="shared" ref="A62:A69" si="5">1-ktb_UTP_ETH</f>
        <v>1</v>
      </c>
      <c r="B62" s="1"/>
      <c r="C62" s="1" t="s">
        <v>52</v>
      </c>
      <c r="D62" s="2"/>
      <c r="E62" s="1"/>
      <c r="F62" s="13"/>
      <c r="G62" s="1"/>
      <c r="H62" s="1"/>
      <c r="I62" s="13"/>
      <c r="J62" s="1"/>
      <c r="K62" s="13"/>
      <c r="L62" s="1"/>
      <c r="M62" s="1"/>
      <c r="N62" s="1"/>
      <c r="O62" s="1"/>
      <c r="P62" s="1"/>
      <c r="Q62" s="1"/>
      <c r="R62" s="1"/>
      <c r="S62" s="1"/>
      <c r="T62" s="1"/>
      <c r="U62" s="1"/>
      <c r="V62" s="1"/>
    </row>
    <row r="63" spans="1:22" ht="16.149999999999999" hidden="1" customHeight="1" x14ac:dyDescent="0.25">
      <c r="A63" s="4">
        <f t="shared" si="5"/>
        <v>1</v>
      </c>
      <c r="B63" s="4"/>
      <c r="C63" s="4"/>
      <c r="D63" s="4"/>
      <c r="E63" s="4"/>
      <c r="F63" s="5"/>
      <c r="G63" s="5"/>
      <c r="H63" s="5"/>
      <c r="I63" s="5"/>
      <c r="J63" s="4"/>
      <c r="K63" s="5"/>
      <c r="L63" s="4"/>
      <c r="M63" s="4"/>
      <c r="N63" s="4"/>
      <c r="O63" s="4"/>
      <c r="P63" s="4"/>
      <c r="Q63" s="4"/>
      <c r="R63" s="4"/>
      <c r="S63" s="4"/>
      <c r="T63" s="4"/>
      <c r="U63" s="4"/>
      <c r="V63" s="4"/>
    </row>
    <row r="64" spans="1:22" ht="16.149999999999999" hidden="1" customHeight="1" x14ac:dyDescent="0.25">
      <c r="A64" s="4">
        <f t="shared" si="5"/>
        <v>1</v>
      </c>
      <c r="B64" s="4"/>
      <c r="C64" s="4" t="s">
        <v>110</v>
      </c>
      <c r="D64" s="4"/>
      <c r="E64" s="4"/>
      <c r="F64" s="23">
        <f>SUM('Koszty jednostkowe bloki'!J150:J152)</f>
        <v>0</v>
      </c>
      <c r="G64" s="23">
        <f>$G$30</f>
        <v>0</v>
      </c>
      <c r="H64" s="23">
        <f>$H$30</f>
        <v>0</v>
      </c>
      <c r="I64" s="23" t="e">
        <f>F64/G64+(G64-H64)/G64*F64*$G$18</f>
        <v>#DIV/0!</v>
      </c>
      <c r="J64" s="4"/>
      <c r="K64" s="5"/>
      <c r="L64" s="4"/>
      <c r="M64" s="4"/>
      <c r="N64" s="4"/>
      <c r="O64" s="4"/>
      <c r="P64" s="4"/>
      <c r="Q64" s="26">
        <v>1</v>
      </c>
      <c r="R64" s="4"/>
      <c r="S64" s="4"/>
      <c r="T64" s="4"/>
      <c r="U64" s="4"/>
      <c r="V64" s="4"/>
    </row>
    <row r="65" spans="1:22" ht="16.149999999999999" hidden="1" customHeight="1" x14ac:dyDescent="0.25">
      <c r="A65" s="4">
        <f t="shared" si="5"/>
        <v>1</v>
      </c>
      <c r="B65" s="4"/>
      <c r="C65" s="4" t="s">
        <v>66</v>
      </c>
      <c r="D65" s="4"/>
      <c r="E65" s="4"/>
      <c r="F65" s="23">
        <f>SUM('Koszty jednostkowe bloki'!J155:J158)</f>
        <v>0</v>
      </c>
      <c r="G65" s="23">
        <f>$G$30</f>
        <v>0</v>
      </c>
      <c r="H65" s="23">
        <f>$H$30</f>
        <v>0</v>
      </c>
      <c r="I65" s="23" t="e">
        <f>F65/G65+(G65-H65)/G65*F65*$G$18</f>
        <v>#DIV/0!</v>
      </c>
      <c r="J65" s="4"/>
      <c r="K65" s="5"/>
      <c r="L65" s="4"/>
      <c r="M65" s="4"/>
      <c r="N65" s="4"/>
      <c r="O65" s="4"/>
      <c r="P65" s="4"/>
      <c r="Q65" s="26">
        <v>1</v>
      </c>
      <c r="R65" s="4"/>
      <c r="S65" s="4"/>
      <c r="T65" s="4"/>
      <c r="U65" s="4"/>
      <c r="V65" s="4"/>
    </row>
    <row r="66" spans="1:22" ht="16.149999999999999" hidden="1" customHeight="1" x14ac:dyDescent="0.25">
      <c r="A66" s="4">
        <f t="shared" si="5"/>
        <v>1</v>
      </c>
      <c r="B66" s="4"/>
      <c r="C66" s="4" t="s">
        <v>67</v>
      </c>
      <c r="D66" s="4"/>
      <c r="E66" s="4"/>
      <c r="F66" s="23">
        <f>SUM('Koszty jednostkowe bloki'!J161:J164)</f>
        <v>0</v>
      </c>
      <c r="G66" s="23">
        <f>$G$30</f>
        <v>0</v>
      </c>
      <c r="H66" s="23">
        <f>$H$30</f>
        <v>0</v>
      </c>
      <c r="I66" s="23" t="e">
        <f>F66/G66+(G66-H66)/G66*F66*$G$18</f>
        <v>#DIV/0!</v>
      </c>
      <c r="J66" s="4"/>
      <c r="K66" s="5"/>
      <c r="L66" s="4"/>
      <c r="M66" s="4"/>
      <c r="N66" s="4"/>
      <c r="O66" s="4"/>
      <c r="P66" s="4"/>
      <c r="Q66" s="27"/>
      <c r="R66" s="26">
        <v>1</v>
      </c>
      <c r="S66" s="4"/>
      <c r="T66" s="4"/>
      <c r="U66" s="4"/>
      <c r="V66" s="4"/>
    </row>
    <row r="67" spans="1:22" hidden="1" x14ac:dyDescent="0.25">
      <c r="A67" s="4">
        <f t="shared" si="5"/>
        <v>1</v>
      </c>
      <c r="B67" s="4"/>
      <c r="C67" s="4" t="s">
        <v>42</v>
      </c>
      <c r="D67" s="14"/>
      <c r="E67" s="4"/>
      <c r="F67" s="23" t="e">
        <f>SUM('Koszty jednostkowe bloki'!J175:J176)</f>
        <v>#DIV/0!</v>
      </c>
      <c r="G67" s="23">
        <f>$G$30</f>
        <v>0</v>
      </c>
      <c r="H67" s="23">
        <f>$H$30</f>
        <v>0</v>
      </c>
      <c r="I67" s="23" t="e">
        <f>F67/G67+(G67-H67)/G67*F67*$G$18</f>
        <v>#DIV/0!</v>
      </c>
      <c r="J67" s="4"/>
      <c r="K67" s="4"/>
      <c r="L67" s="4"/>
      <c r="M67" s="4"/>
      <c r="N67" s="4"/>
      <c r="O67" s="4"/>
      <c r="P67" s="4"/>
      <c r="Q67" s="4"/>
      <c r="R67" s="26">
        <v>1</v>
      </c>
      <c r="S67" s="4"/>
      <c r="T67" s="4"/>
      <c r="U67" s="4"/>
      <c r="V67" s="4"/>
    </row>
    <row r="68" spans="1:22" hidden="1" x14ac:dyDescent="0.25">
      <c r="A68" s="4">
        <f t="shared" si="5"/>
        <v>1</v>
      </c>
      <c r="B68" s="4"/>
      <c r="C68" s="12" t="s">
        <v>130</v>
      </c>
      <c r="D68" s="14"/>
      <c r="E68" s="4"/>
      <c r="F68" s="25" t="e">
        <f>SUM(F64:F67)</f>
        <v>#DIV/0!</v>
      </c>
      <c r="G68" s="4"/>
      <c r="H68" s="4"/>
      <c r="I68" s="23" t="e">
        <f>SUM(I64:I67)</f>
        <v>#DIV/0!</v>
      </c>
      <c r="J68" s="4"/>
      <c r="K68" s="4"/>
      <c r="L68" s="4"/>
      <c r="M68" s="4"/>
      <c r="N68" s="4"/>
      <c r="O68" s="4"/>
      <c r="P68" s="4"/>
      <c r="Q68" s="4"/>
      <c r="R68" s="4"/>
      <c r="S68" s="4"/>
      <c r="T68" s="4"/>
      <c r="U68" s="4"/>
      <c r="V68" s="4"/>
    </row>
    <row r="69" spans="1:22" hidden="1" x14ac:dyDescent="0.25">
      <c r="A69" s="4">
        <f t="shared" si="5"/>
        <v>1</v>
      </c>
      <c r="B69" s="4"/>
      <c r="C69" s="4"/>
      <c r="D69" s="4"/>
      <c r="E69" s="4"/>
      <c r="F69" s="4"/>
      <c r="G69" s="4"/>
      <c r="H69" s="4"/>
      <c r="I69" s="4"/>
      <c r="J69" s="4"/>
      <c r="K69" s="4"/>
      <c r="L69" s="4"/>
      <c r="M69" s="4"/>
      <c r="N69" s="4"/>
      <c r="O69" s="4"/>
      <c r="P69" s="4"/>
      <c r="Q69" s="4"/>
      <c r="R69" s="4"/>
      <c r="S69" s="4"/>
      <c r="T69" s="4"/>
      <c r="U69" s="4"/>
      <c r="V69" s="4"/>
    </row>
    <row r="70" spans="1:22" hidden="1" x14ac:dyDescent="0.25">
      <c r="A70" s="1">
        <f t="shared" ref="A70:A78" si="6">1-ktb_UTP_xDSL</f>
        <v>1</v>
      </c>
      <c r="B70" s="1"/>
      <c r="C70" s="1" t="s">
        <v>63</v>
      </c>
      <c r="D70" s="2"/>
      <c r="E70" s="1"/>
      <c r="F70" s="13"/>
      <c r="G70" s="1"/>
      <c r="H70" s="1"/>
      <c r="I70" s="13"/>
      <c r="J70" s="1"/>
      <c r="K70" s="13"/>
      <c r="L70" s="1"/>
      <c r="M70" s="1"/>
      <c r="N70" s="1"/>
      <c r="O70" s="1"/>
      <c r="P70" s="1"/>
      <c r="Q70" s="1"/>
      <c r="R70" s="1"/>
      <c r="S70" s="1"/>
      <c r="T70" s="1"/>
      <c r="U70" s="1"/>
      <c r="V70" s="1"/>
    </row>
    <row r="71" spans="1:22" hidden="1" x14ac:dyDescent="0.25">
      <c r="A71" s="4">
        <f t="shared" si="6"/>
        <v>1</v>
      </c>
      <c r="B71" s="4"/>
      <c r="C71" s="4"/>
      <c r="D71" s="4"/>
      <c r="E71" s="4"/>
      <c r="F71" s="5"/>
      <c r="G71" s="5"/>
      <c r="H71" s="5"/>
      <c r="I71" s="5"/>
      <c r="J71" s="4"/>
      <c r="K71" s="5"/>
      <c r="L71" s="4"/>
      <c r="M71" s="4"/>
      <c r="N71" s="4"/>
      <c r="O71" s="4"/>
      <c r="P71" s="4"/>
      <c r="Q71" s="4"/>
      <c r="R71" s="4"/>
      <c r="S71" s="4"/>
      <c r="T71" s="4"/>
      <c r="U71" s="4"/>
      <c r="V71" s="4"/>
    </row>
    <row r="72" spans="1:22" hidden="1" x14ac:dyDescent="0.25">
      <c r="A72" s="4">
        <f t="shared" si="6"/>
        <v>1</v>
      </c>
      <c r="B72" s="4"/>
      <c r="C72" s="4" t="s">
        <v>110</v>
      </c>
      <c r="D72" s="4"/>
      <c r="E72" s="4"/>
      <c r="F72" s="23">
        <f>SUM('Koszty jednostkowe bloki'!J181:J183)</f>
        <v>0</v>
      </c>
      <c r="G72" s="23">
        <f>$G$31</f>
        <v>0</v>
      </c>
      <c r="H72" s="23">
        <f>$H$31</f>
        <v>0</v>
      </c>
      <c r="I72" s="23" t="e">
        <f>F72/G72+(G72-H72)/G72*F72*$G$18</f>
        <v>#DIV/0!</v>
      </c>
      <c r="J72" s="4"/>
      <c r="K72" s="5"/>
      <c r="L72" s="4"/>
      <c r="M72" s="4"/>
      <c r="N72" s="4"/>
      <c r="O72" s="4"/>
      <c r="P72" s="4"/>
      <c r="Q72" s="4"/>
      <c r="R72" s="4"/>
      <c r="S72" s="4"/>
      <c r="T72" s="26">
        <v>1</v>
      </c>
      <c r="U72" s="4"/>
      <c r="V72" s="4"/>
    </row>
    <row r="73" spans="1:22" hidden="1" x14ac:dyDescent="0.25">
      <c r="A73" s="4">
        <f t="shared" si="6"/>
        <v>1</v>
      </c>
      <c r="B73" s="4"/>
      <c r="C73" s="4" t="s">
        <v>66</v>
      </c>
      <c r="D73" s="4"/>
      <c r="E73" s="4"/>
      <c r="F73" s="23">
        <f>SUM('Koszty jednostkowe bloki'!J186:J188)</f>
        <v>0</v>
      </c>
      <c r="G73" s="23">
        <f>$G$31</f>
        <v>0</v>
      </c>
      <c r="H73" s="23">
        <f>$H$31</f>
        <v>0</v>
      </c>
      <c r="I73" s="23" t="e">
        <f>F73/G73+(G73-H73)/G73*F73*$G$18</f>
        <v>#DIV/0!</v>
      </c>
      <c r="J73" s="4"/>
      <c r="K73" s="5"/>
      <c r="L73" s="4"/>
      <c r="M73" s="4"/>
      <c r="N73" s="4"/>
      <c r="O73" s="4"/>
      <c r="P73" s="4"/>
      <c r="Q73" s="4"/>
      <c r="R73" s="4"/>
      <c r="S73" s="4"/>
      <c r="T73" s="26">
        <v>1</v>
      </c>
      <c r="U73" s="4"/>
      <c r="V73" s="4"/>
    </row>
    <row r="74" spans="1:22" hidden="1" x14ac:dyDescent="0.25">
      <c r="A74" s="4">
        <f t="shared" si="6"/>
        <v>1</v>
      </c>
      <c r="B74" s="4"/>
      <c r="C74" s="4" t="s">
        <v>67</v>
      </c>
      <c r="D74" s="4"/>
      <c r="E74" s="4"/>
      <c r="F74" s="23">
        <f>SUM('Koszty jednostkowe bloki'!J191:J197)</f>
        <v>0</v>
      </c>
      <c r="G74" s="23">
        <f>$G$31</f>
        <v>0</v>
      </c>
      <c r="H74" s="23">
        <f>$H$31</f>
        <v>0</v>
      </c>
      <c r="I74" s="23" t="e">
        <f>F74/G74+(G74-H74)/G74*F74*$G$18</f>
        <v>#DIV/0!</v>
      </c>
      <c r="J74" s="4"/>
      <c r="K74" s="5"/>
      <c r="L74" s="4"/>
      <c r="M74" s="4"/>
      <c r="N74" s="4"/>
      <c r="O74" s="4"/>
      <c r="P74" s="4"/>
      <c r="Q74" s="4"/>
      <c r="R74" s="4"/>
      <c r="S74" s="4"/>
      <c r="T74" s="27"/>
      <c r="U74" s="26">
        <v>1</v>
      </c>
      <c r="V74" s="4"/>
    </row>
    <row r="75" spans="1:22" ht="12.6" hidden="1" customHeight="1" x14ac:dyDescent="0.25">
      <c r="A75" s="4">
        <f t="shared" si="6"/>
        <v>1</v>
      </c>
      <c r="B75" s="4"/>
      <c r="C75" s="4" t="s">
        <v>33</v>
      </c>
      <c r="D75" s="4"/>
      <c r="E75" s="4"/>
      <c r="F75" s="23">
        <f>SUM('Koszty jednostkowe bloki'!J200:J204)</f>
        <v>0</v>
      </c>
      <c r="G75" s="23">
        <f>$G$31</f>
        <v>0</v>
      </c>
      <c r="H75" s="23">
        <f>$H$31</f>
        <v>0</v>
      </c>
      <c r="I75" s="23" t="e">
        <f>F75/G75+(G75-H75)/G75*F75*$G$18</f>
        <v>#DIV/0!</v>
      </c>
      <c r="J75" s="4"/>
      <c r="K75" s="5"/>
      <c r="L75" s="4"/>
      <c r="M75" s="4"/>
      <c r="N75" s="4"/>
      <c r="O75" s="4"/>
      <c r="P75" s="4"/>
      <c r="Q75" s="4"/>
      <c r="R75" s="4"/>
      <c r="S75" s="4"/>
      <c r="T75" s="5"/>
      <c r="U75" s="26">
        <v>1</v>
      </c>
      <c r="V75" s="4"/>
    </row>
    <row r="76" spans="1:22" hidden="1" x14ac:dyDescent="0.25">
      <c r="A76" s="4">
        <f t="shared" si="6"/>
        <v>1</v>
      </c>
      <c r="B76" s="4"/>
      <c r="C76" s="4" t="s">
        <v>42</v>
      </c>
      <c r="D76" s="14"/>
      <c r="E76" s="4"/>
      <c r="F76" s="23">
        <f>SUM('Koszty jednostkowe bloki'!J207:J211)</f>
        <v>0</v>
      </c>
      <c r="G76" s="23">
        <f>$G$31</f>
        <v>0</v>
      </c>
      <c r="H76" s="23">
        <f>$H$31</f>
        <v>0</v>
      </c>
      <c r="I76" s="23" t="e">
        <f>F76/G76+(G76-H76)/G76*F76*$G$18</f>
        <v>#DIV/0!</v>
      </c>
      <c r="J76" s="4"/>
      <c r="K76" s="4"/>
      <c r="L76" s="4"/>
      <c r="M76" s="4"/>
      <c r="N76" s="4"/>
      <c r="O76" s="4"/>
      <c r="P76" s="4"/>
      <c r="Q76" s="4"/>
      <c r="R76" s="4"/>
      <c r="S76" s="4"/>
      <c r="T76" s="4"/>
      <c r="U76" s="26">
        <v>1</v>
      </c>
      <c r="V76" s="4"/>
    </row>
    <row r="77" spans="1:22" hidden="1" x14ac:dyDescent="0.25">
      <c r="A77" s="4">
        <f t="shared" si="6"/>
        <v>1</v>
      </c>
      <c r="B77" s="4"/>
      <c r="C77" s="12" t="s">
        <v>130</v>
      </c>
      <c r="D77" s="14"/>
      <c r="E77" s="4"/>
      <c r="F77" s="25">
        <f>SUM(F72:F76)</f>
        <v>0</v>
      </c>
      <c r="G77" s="4"/>
      <c r="H77" s="4"/>
      <c r="I77" s="23" t="e">
        <f>SUM(I72:I76)</f>
        <v>#DIV/0!</v>
      </c>
      <c r="J77" s="4"/>
      <c r="K77" s="4"/>
      <c r="L77" s="4"/>
      <c r="M77" s="4"/>
      <c r="N77" s="4"/>
      <c r="O77" s="4"/>
      <c r="P77" s="4"/>
      <c r="Q77" s="4"/>
      <c r="R77" s="4"/>
      <c r="S77" s="4"/>
      <c r="T77" s="4"/>
      <c r="U77" s="4"/>
      <c r="V77" s="4"/>
    </row>
    <row r="78" spans="1:22" hidden="1" x14ac:dyDescent="0.25">
      <c r="A78" s="4">
        <f t="shared" si="6"/>
        <v>1</v>
      </c>
      <c r="B78" s="4"/>
      <c r="C78" s="4"/>
      <c r="D78" s="4"/>
      <c r="E78" s="4"/>
      <c r="F78" s="4"/>
      <c r="G78" s="4"/>
      <c r="H78" s="4"/>
      <c r="I78" s="4"/>
      <c r="J78" s="4"/>
      <c r="K78" s="4"/>
      <c r="L78" s="4"/>
      <c r="M78" s="4"/>
      <c r="N78" s="4"/>
      <c r="O78" s="4"/>
      <c r="P78" s="4"/>
      <c r="Q78" s="4"/>
      <c r="R78" s="4"/>
      <c r="S78" s="4"/>
      <c r="T78" s="4"/>
      <c r="U78" s="4"/>
      <c r="V78" s="4"/>
    </row>
    <row r="79" spans="1:22" x14ac:dyDescent="0.25">
      <c r="A79" s="1"/>
      <c r="B79" s="1"/>
      <c r="C79" s="1" t="s">
        <v>142</v>
      </c>
      <c r="D79" s="2"/>
      <c r="E79" s="1"/>
      <c r="F79" s="13"/>
      <c r="G79" s="1"/>
      <c r="H79" s="1"/>
      <c r="I79" s="13"/>
      <c r="J79" s="1"/>
      <c r="K79" s="13"/>
      <c r="L79" s="1"/>
      <c r="M79" s="1"/>
      <c r="N79" s="1"/>
      <c r="O79" s="1"/>
      <c r="P79" s="1"/>
      <c r="Q79" s="1"/>
      <c r="R79" s="1"/>
      <c r="S79" s="1"/>
      <c r="T79" s="1"/>
      <c r="U79" s="1"/>
      <c r="V79" s="1"/>
    </row>
    <row r="80" spans="1:22" x14ac:dyDescent="0.25">
      <c r="A80" s="4"/>
      <c r="B80" s="4"/>
      <c r="C80" s="4"/>
      <c r="D80" s="4"/>
      <c r="E80" s="4"/>
      <c r="F80" s="4"/>
      <c r="G80" s="4"/>
      <c r="H80" s="4"/>
      <c r="I80" s="4"/>
      <c r="J80" s="4"/>
      <c r="K80" s="4"/>
      <c r="L80" s="4"/>
      <c r="M80" s="4"/>
      <c r="N80" s="4"/>
      <c r="O80" s="4"/>
      <c r="P80" s="4"/>
      <c r="Q80" s="4"/>
      <c r="R80" s="4"/>
      <c r="S80" s="4"/>
      <c r="T80" s="4"/>
      <c r="U80" s="4"/>
      <c r="V80" s="4"/>
    </row>
    <row r="81" spans="1:22" x14ac:dyDescent="0.25">
      <c r="A81" s="4"/>
      <c r="B81" s="4"/>
      <c r="C81" s="4" t="s">
        <v>269</v>
      </c>
      <c r="D81" s="4"/>
      <c r="E81" s="4"/>
      <c r="F81" s="4"/>
      <c r="G81" s="4"/>
      <c r="H81" s="4"/>
      <c r="I81" s="26" t="e">
        <f>(G20+G23+G22*G18)/G19</f>
        <v>#DIV/0!</v>
      </c>
      <c r="J81" s="4"/>
      <c r="K81" s="4"/>
      <c r="L81" s="4"/>
      <c r="M81" s="4"/>
      <c r="N81" s="4"/>
      <c r="O81" s="4"/>
      <c r="P81" s="4"/>
      <c r="Q81" s="4"/>
      <c r="R81" s="4"/>
      <c r="S81" s="4"/>
      <c r="T81" s="4"/>
      <c r="U81" s="4"/>
      <c r="V81" s="4"/>
    </row>
    <row r="82" spans="1:22" x14ac:dyDescent="0.25">
      <c r="A82" s="4"/>
      <c r="B82" s="4"/>
      <c r="C82" s="4" t="s">
        <v>268</v>
      </c>
      <c r="D82" s="4"/>
      <c r="E82" s="5"/>
      <c r="F82" s="4"/>
      <c r="G82" s="4"/>
      <c r="H82" s="4"/>
      <c r="I82" s="23" t="e">
        <f>G33*(1+I81)</f>
        <v>#DIV/0!</v>
      </c>
      <c r="J82" s="4"/>
      <c r="K82" s="4"/>
      <c r="L82" s="4"/>
      <c r="M82" s="4"/>
      <c r="N82" s="4"/>
      <c r="O82" s="4"/>
      <c r="P82" s="4"/>
      <c r="Q82" s="4"/>
      <c r="R82" s="4"/>
      <c r="S82" s="4"/>
      <c r="T82" s="4"/>
      <c r="U82" s="4"/>
      <c r="V82" s="4"/>
    </row>
    <row r="83" spans="1:22" x14ac:dyDescent="0.25">
      <c r="A83" s="4"/>
      <c r="B83" s="4"/>
      <c r="C83" s="4"/>
      <c r="D83" s="4"/>
      <c r="E83" s="4"/>
      <c r="F83" s="4"/>
      <c r="G83" s="4"/>
      <c r="H83" s="4"/>
      <c r="I83" s="4"/>
      <c r="J83" s="4"/>
      <c r="K83" s="4"/>
      <c r="L83" s="4"/>
      <c r="M83" s="4"/>
      <c r="N83" s="4"/>
      <c r="O83" s="4"/>
      <c r="P83" s="4"/>
      <c r="Q83" s="4"/>
      <c r="R83" s="4"/>
      <c r="S83" s="4"/>
      <c r="T83" s="4"/>
      <c r="U83" s="4"/>
      <c r="V83" s="4"/>
    </row>
    <row r="84" spans="1:22" x14ac:dyDescent="0.25">
      <c r="A84" s="1"/>
      <c r="B84" s="1"/>
      <c r="C84" s="1"/>
      <c r="D84" s="2"/>
      <c r="E84" s="1"/>
      <c r="F84" s="13"/>
      <c r="G84" s="1"/>
      <c r="H84" s="1"/>
      <c r="I84" s="13"/>
      <c r="J84" s="1"/>
      <c r="K84" s="13"/>
      <c r="L84" s="1"/>
      <c r="M84" s="1"/>
      <c r="N84" s="1"/>
      <c r="O84" s="1"/>
      <c r="P84" s="1"/>
      <c r="Q84" s="1"/>
      <c r="R84" s="1"/>
      <c r="S84" s="1"/>
      <c r="T84" s="1"/>
      <c r="U84" s="1"/>
      <c r="V84" s="1"/>
    </row>
    <row r="85" spans="1:22" x14ac:dyDescent="0.25">
      <c r="A85" s="4"/>
      <c r="B85" s="4"/>
      <c r="C85" s="4"/>
      <c r="D85" s="14"/>
      <c r="E85" s="4"/>
      <c r="F85" s="4"/>
      <c r="G85" s="4"/>
      <c r="H85" s="4"/>
      <c r="I85" s="4"/>
      <c r="J85" s="4"/>
      <c r="K85" s="4"/>
      <c r="L85" s="4"/>
      <c r="M85" s="4"/>
      <c r="N85" s="4"/>
      <c r="O85" s="4"/>
      <c r="P85" s="4"/>
      <c r="Q85" s="4"/>
      <c r="R85" s="4"/>
      <c r="S85" s="4"/>
      <c r="T85" s="4"/>
      <c r="U85" s="4"/>
      <c r="V85" s="4"/>
    </row>
    <row r="86" spans="1:22" x14ac:dyDescent="0.25">
      <c r="A86" s="4"/>
      <c r="B86" s="4"/>
      <c r="C86" s="4" t="s">
        <v>139</v>
      </c>
      <c r="D86" s="14"/>
      <c r="E86" s="4"/>
      <c r="F86" s="4"/>
      <c r="G86" s="4"/>
      <c r="H86" s="4"/>
      <c r="I86" s="5" t="s">
        <v>143</v>
      </c>
      <c r="J86" s="4"/>
      <c r="K86" s="23" t="e">
        <f>SUMPRODUCT($F$37:$F$77,K$37:K$77)</f>
        <v>#DIV/0!</v>
      </c>
      <c r="L86" s="23" t="e">
        <f>SUMPRODUCT($F$37:$F$77,L$37:L$77)</f>
        <v>#DIV/0!</v>
      </c>
      <c r="M86" s="4"/>
      <c r="N86" s="23" t="e">
        <f>SUMPRODUCT($F$37:$F$77,N$37:N$77)</f>
        <v>#DIV/0!</v>
      </c>
      <c r="O86" s="23" t="e">
        <f>SUMPRODUCT($F$37:$F$77,O$37:O$77)</f>
        <v>#DIV/0!</v>
      </c>
      <c r="P86" s="4"/>
      <c r="Q86" s="23" t="e">
        <f>SUMPRODUCT($F$37:$F$77,Q$37:Q$77)</f>
        <v>#DIV/0!</v>
      </c>
      <c r="R86" s="23" t="e">
        <f>SUMPRODUCT($F$37:$F$77,R$37:R$77)</f>
        <v>#DIV/0!</v>
      </c>
      <c r="S86" s="4"/>
      <c r="T86" s="23" t="e">
        <f>SUMPRODUCT($F$37:$F$77,T$37:T$77)</f>
        <v>#DIV/0!</v>
      </c>
      <c r="U86" s="23" t="e">
        <f>SUMPRODUCT($F$37:$F$77,U$37:U$77)</f>
        <v>#DIV/0!</v>
      </c>
      <c r="V86" s="4"/>
    </row>
    <row r="87" spans="1:22" x14ac:dyDescent="0.25">
      <c r="A87" s="4"/>
      <c r="B87" s="4"/>
      <c r="C87" s="4"/>
      <c r="D87" s="14"/>
      <c r="E87" s="4"/>
      <c r="F87" s="4"/>
      <c r="G87" s="4"/>
      <c r="H87" s="4"/>
      <c r="I87" s="5"/>
      <c r="J87" s="4"/>
      <c r="K87" s="4"/>
      <c r="L87" s="4"/>
      <c r="M87" s="4"/>
      <c r="N87" s="4"/>
      <c r="O87" s="4"/>
      <c r="P87" s="4"/>
      <c r="Q87" s="4"/>
      <c r="R87" s="4"/>
      <c r="S87" s="4"/>
      <c r="T87" s="4"/>
      <c r="U87" s="4"/>
      <c r="V87" s="4"/>
    </row>
    <row r="88" spans="1:22" x14ac:dyDescent="0.25">
      <c r="A88" s="4"/>
      <c r="B88" s="4"/>
      <c r="C88" s="4" t="s">
        <v>140</v>
      </c>
      <c r="D88" s="14"/>
      <c r="E88" s="4"/>
      <c r="F88" s="4"/>
      <c r="G88" s="4"/>
      <c r="H88" s="4"/>
      <c r="I88" s="5" t="s">
        <v>143</v>
      </c>
      <c r="J88" s="4"/>
      <c r="K88" s="23" t="e">
        <f>SUMPRODUCT($I$37:$I$77,K$37:K$77)</f>
        <v>#DIV/0!</v>
      </c>
      <c r="L88" s="23" t="e">
        <f>SUMPRODUCT($I$37:$I$77,L$37:L$77)</f>
        <v>#DIV/0!</v>
      </c>
      <c r="M88" s="4"/>
      <c r="N88" s="23" t="e">
        <f>SUMPRODUCT($I$37:$I$77,N$37:N$77)</f>
        <v>#DIV/0!</v>
      </c>
      <c r="O88" s="23" t="e">
        <f>SUMPRODUCT($I$37:$I$77,O$37:O$77)</f>
        <v>#DIV/0!</v>
      </c>
      <c r="P88" s="4"/>
      <c r="Q88" s="23" t="e">
        <f>SUMPRODUCT($I$37:$I$77,Q$37:Q$77)</f>
        <v>#DIV/0!</v>
      </c>
      <c r="R88" s="23" t="e">
        <f>SUMPRODUCT($I$37:$I$77,R$37:R$77)</f>
        <v>#DIV/0!</v>
      </c>
      <c r="S88" s="4"/>
      <c r="T88" s="23" t="e">
        <f>SUMPRODUCT($I$37:$I$77,T$37:T$77)</f>
        <v>#DIV/0!</v>
      </c>
      <c r="U88" s="23" t="e">
        <f>SUMPRODUCT($I$37:$I$77,U$37:U$77)</f>
        <v>#DIV/0!</v>
      </c>
      <c r="V88" s="4"/>
    </row>
    <row r="89" spans="1:22" x14ac:dyDescent="0.25">
      <c r="A89" s="4"/>
      <c r="B89" s="4"/>
      <c r="C89" s="4" t="s">
        <v>142</v>
      </c>
      <c r="D89" s="14"/>
      <c r="E89" s="4"/>
      <c r="F89" s="4"/>
      <c r="G89" s="4"/>
      <c r="H89" s="4"/>
      <c r="I89" s="5" t="s">
        <v>143</v>
      </c>
      <c r="J89" s="4"/>
      <c r="K89" s="23">
        <f>IFERROR($I$82*$K$92*$K$86/SUM($K$86:$L$86),0)</f>
        <v>0</v>
      </c>
      <c r="L89" s="23">
        <f>IFERROR($I$82*$K$92*$L$86/SUM($K$86:$L$86),0)</f>
        <v>0</v>
      </c>
      <c r="M89" s="4"/>
      <c r="N89" s="23">
        <f>IFERROR($I$82*$N$92*$N$86/SUM($N$86:$O$86),0)</f>
        <v>0</v>
      </c>
      <c r="O89" s="23">
        <f>IFERROR($I$82*$N$92*$O$86/SUM($N$86:$O$86),0)</f>
        <v>0</v>
      </c>
      <c r="P89" s="4"/>
      <c r="Q89" s="23">
        <f>IFERROR($I$82*$Q$92*$Q$86/SUM($Q$86:$R$86),0)</f>
        <v>0</v>
      </c>
      <c r="R89" s="23">
        <f>IFERROR($I$82*$Q$92*$R$86/SUM($Q$86:$R$86),0)</f>
        <v>0</v>
      </c>
      <c r="S89" s="4"/>
      <c r="T89" s="23" t="e">
        <f>IF(SUM(T86:U86)&lt;&gt;0,I82*T92,0)</f>
        <v>#DIV/0!</v>
      </c>
      <c r="U89" s="24"/>
      <c r="V89" s="4"/>
    </row>
    <row r="90" spans="1:22" x14ac:dyDescent="0.25">
      <c r="A90" s="4"/>
      <c r="B90" s="4"/>
      <c r="C90" s="4" t="s">
        <v>145</v>
      </c>
      <c r="D90" s="14"/>
      <c r="E90" s="4"/>
      <c r="F90" s="4"/>
      <c r="G90" s="4"/>
      <c r="H90" s="4"/>
      <c r="I90" s="5" t="s">
        <v>143</v>
      </c>
      <c r="J90" s="4"/>
      <c r="K90" s="23" t="e">
        <f>SUM(K88:K89)</f>
        <v>#DIV/0!</v>
      </c>
      <c r="L90" s="23" t="e">
        <f>SUM(L88:L89)</f>
        <v>#DIV/0!</v>
      </c>
      <c r="M90" s="4"/>
      <c r="N90" s="23" t="e">
        <f>SUM(N88:N89)</f>
        <v>#DIV/0!</v>
      </c>
      <c r="O90" s="23" t="e">
        <f>SUM(O88:O89)</f>
        <v>#DIV/0!</v>
      </c>
      <c r="P90" s="4"/>
      <c r="Q90" s="23" t="e">
        <f>SUM(Q88:Q89)</f>
        <v>#DIV/0!</v>
      </c>
      <c r="R90" s="23" t="e">
        <f>SUM(R88:R89)</f>
        <v>#DIV/0!</v>
      </c>
      <c r="S90" s="4"/>
      <c r="T90" s="23" t="e">
        <f>SUM(T88:U89)</f>
        <v>#DIV/0!</v>
      </c>
      <c r="U90" s="24"/>
      <c r="V90" s="4"/>
    </row>
    <row r="91" spans="1:22" x14ac:dyDescent="0.25">
      <c r="A91" s="4"/>
      <c r="B91" s="4"/>
      <c r="C91" s="4"/>
      <c r="D91" s="14"/>
      <c r="E91" s="4"/>
      <c r="F91" s="4"/>
      <c r="G91" s="4"/>
      <c r="H91" s="4"/>
      <c r="I91" s="5"/>
      <c r="J91" s="4"/>
      <c r="K91" s="4"/>
      <c r="L91" s="4"/>
      <c r="M91" s="4"/>
      <c r="N91" s="4"/>
      <c r="O91" s="4"/>
      <c r="P91" s="4"/>
      <c r="Q91" s="4"/>
      <c r="R91" s="4"/>
      <c r="S91" s="4"/>
      <c r="T91" s="4"/>
      <c r="U91" s="4"/>
      <c r="V91" s="4"/>
    </row>
    <row r="92" spans="1:22" x14ac:dyDescent="0.25">
      <c r="A92" s="4"/>
      <c r="B92" s="4"/>
      <c r="C92" s="4" t="s">
        <v>141</v>
      </c>
      <c r="D92" s="14"/>
      <c r="E92" s="4"/>
      <c r="F92" s="4"/>
      <c r="G92" s="4"/>
      <c r="H92" s="4"/>
      <c r="I92" s="5"/>
      <c r="J92" s="4"/>
      <c r="K92" s="23">
        <f>'Dane sieciowe bloki'!$E$52</f>
        <v>0</v>
      </c>
      <c r="L92" s="23">
        <f>'Dane sieciowe bloki'!E98</f>
        <v>0</v>
      </c>
      <c r="M92" s="4"/>
      <c r="N92" s="23">
        <f>'Dane sieciowe bloki'!$E$52</f>
        <v>0</v>
      </c>
      <c r="O92" s="23">
        <f>'Dane sieciowe bloki'!$E$154</f>
        <v>0</v>
      </c>
      <c r="P92" s="4"/>
      <c r="Q92" s="23">
        <f>'Dane sieciowe bloki'!$E$52</f>
        <v>0</v>
      </c>
      <c r="R92" s="23">
        <f>'Dane sieciowe bloki'!E110</f>
        <v>0</v>
      </c>
      <c r="S92" s="4"/>
      <c r="T92" s="23">
        <f>'Dane sieciowe bloki'!$E$52</f>
        <v>0</v>
      </c>
      <c r="U92" s="4"/>
      <c r="V92" s="4"/>
    </row>
    <row r="93" spans="1:22" x14ac:dyDescent="0.25">
      <c r="A93" s="4"/>
      <c r="B93" s="4"/>
      <c r="C93" s="4"/>
      <c r="D93" s="14"/>
      <c r="E93" s="4"/>
      <c r="F93" s="4"/>
      <c r="G93" s="4"/>
      <c r="H93" s="4"/>
      <c r="I93" s="5"/>
      <c r="J93" s="4"/>
      <c r="K93" s="4"/>
      <c r="L93" s="4"/>
      <c r="M93" s="4"/>
      <c r="N93" s="4"/>
      <c r="O93" s="4"/>
      <c r="P93" s="4"/>
      <c r="Q93" s="4"/>
      <c r="R93" s="4"/>
      <c r="S93" s="4"/>
      <c r="T93" s="4"/>
      <c r="U93" s="4"/>
      <c r="V93" s="4"/>
    </row>
    <row r="94" spans="1:22" x14ac:dyDescent="0.25">
      <c r="A94" s="1"/>
      <c r="B94" s="1"/>
      <c r="C94" s="1"/>
      <c r="D94" s="2"/>
      <c r="E94" s="1"/>
      <c r="F94" s="13"/>
      <c r="G94" s="1"/>
      <c r="H94" s="1"/>
      <c r="I94" s="13"/>
      <c r="J94" s="1"/>
      <c r="K94" s="13"/>
      <c r="L94" s="1"/>
      <c r="M94" s="1"/>
      <c r="N94" s="1"/>
      <c r="O94" s="1"/>
      <c r="P94" s="1"/>
      <c r="Q94" s="1"/>
      <c r="R94" s="1"/>
      <c r="S94" s="1"/>
      <c r="T94" s="1"/>
      <c r="U94" s="1"/>
      <c r="V94" s="1"/>
    </row>
    <row r="95" spans="1:22" x14ac:dyDescent="0.25">
      <c r="A95" s="4"/>
      <c r="B95" s="4"/>
      <c r="C95" s="4"/>
      <c r="D95" s="14"/>
      <c r="E95" s="4"/>
      <c r="F95" s="4"/>
      <c r="G95" s="4"/>
      <c r="H95" s="4"/>
      <c r="I95" s="5"/>
      <c r="J95" s="4"/>
      <c r="K95" s="4"/>
      <c r="L95" s="4"/>
      <c r="M95" s="4"/>
      <c r="N95" s="4"/>
      <c r="O95" s="4"/>
      <c r="P95" s="4"/>
      <c r="Q95" s="4"/>
      <c r="R95" s="4"/>
      <c r="S95" s="4"/>
      <c r="T95" s="4"/>
      <c r="U95" s="4"/>
      <c r="V95" s="4"/>
    </row>
    <row r="96" spans="1:22" x14ac:dyDescent="0.25">
      <c r="A96" s="4"/>
      <c r="B96" s="4"/>
      <c r="C96" s="4" t="s">
        <v>146</v>
      </c>
      <c r="D96" s="14"/>
      <c r="E96" s="4"/>
      <c r="F96" s="4"/>
      <c r="G96" s="4"/>
      <c r="H96" s="4"/>
      <c r="I96" s="5" t="s">
        <v>153</v>
      </c>
      <c r="J96" s="4"/>
      <c r="K96" s="28">
        <f>IFERROR((K90+IF(L92=0,L90,0))/K92/12,0)</f>
        <v>0</v>
      </c>
      <c r="L96" s="28">
        <f>IFERROR(L90/L92/12,0)</f>
        <v>0</v>
      </c>
      <c r="M96" s="4"/>
      <c r="N96" s="28">
        <f>IFERROR((N90+IF(O92=0,O90,0))/N92/12,0)</f>
        <v>0</v>
      </c>
      <c r="O96" s="28">
        <f>IFERROR(O90/O92/12,0)</f>
        <v>0</v>
      </c>
      <c r="P96" s="4"/>
      <c r="Q96" s="28">
        <f>IFERROR((Q90+IF(R92=0,R90,0))/Q92/12,0)</f>
        <v>0</v>
      </c>
      <c r="R96" s="28">
        <f>IFERROR(R90/R92/12,0)</f>
        <v>0</v>
      </c>
      <c r="S96" s="4"/>
      <c r="T96" s="28">
        <f>IFERROR(T90/T92/12,0)</f>
        <v>0</v>
      </c>
      <c r="U96" s="4"/>
      <c r="V96" s="4"/>
    </row>
    <row r="97" spans="1:22" x14ac:dyDescent="0.25">
      <c r="A97" s="4"/>
      <c r="B97" s="4"/>
      <c r="C97" s="14"/>
      <c r="D97" s="14"/>
      <c r="E97" s="4"/>
      <c r="F97" s="4"/>
      <c r="G97" s="4"/>
      <c r="H97" s="4"/>
      <c r="I97" s="4"/>
      <c r="J97" s="4"/>
      <c r="K97" s="4"/>
      <c r="L97" s="30"/>
      <c r="M97" s="4"/>
      <c r="N97" s="4"/>
      <c r="O97" s="4"/>
      <c r="P97" s="4"/>
      <c r="Q97" s="4"/>
      <c r="R97" s="4"/>
      <c r="S97" s="4"/>
      <c r="T97" s="4"/>
      <c r="U97" s="4"/>
      <c r="V97" s="4"/>
    </row>
    <row r="98" spans="1:22" x14ac:dyDescent="0.25">
      <c r="A98" s="4"/>
      <c r="B98" s="4"/>
      <c r="C98" s="14"/>
      <c r="D98" s="14"/>
      <c r="E98" s="4"/>
      <c r="F98" s="4"/>
      <c r="G98" s="4"/>
      <c r="H98" s="4"/>
      <c r="I98" s="4"/>
      <c r="J98" s="4"/>
      <c r="K98" s="30"/>
      <c r="L98" s="30"/>
      <c r="M98" s="4"/>
      <c r="N98" s="4"/>
      <c r="O98" s="4"/>
      <c r="P98" s="4"/>
      <c r="Q98" s="4"/>
      <c r="R98" s="4"/>
      <c r="S98" s="4"/>
      <c r="T98" s="4"/>
      <c r="U98" s="4"/>
      <c r="V98" s="4"/>
    </row>
    <row r="99" spans="1:22" hidden="1" x14ac:dyDescent="0.25">
      <c r="A99" s="4"/>
      <c r="B99" s="4"/>
      <c r="C99" s="14"/>
      <c r="D99" s="14"/>
      <c r="E99" s="4"/>
      <c r="F99" s="4"/>
      <c r="G99" s="4"/>
      <c r="H99" s="4"/>
      <c r="I99" s="4"/>
      <c r="J99" s="4"/>
      <c r="K99" s="4"/>
      <c r="L99" s="30"/>
      <c r="M99" s="4"/>
      <c r="N99" s="4"/>
      <c r="O99" s="4"/>
      <c r="P99" s="4"/>
      <c r="Q99" s="4"/>
      <c r="R99" s="4"/>
      <c r="S99" s="4"/>
      <c r="T99" s="4"/>
      <c r="U99" s="4"/>
      <c r="V99" s="4"/>
    </row>
    <row r="100" spans="1:22" hidden="1" x14ac:dyDescent="0.25">
      <c r="A100" s="4"/>
      <c r="B100" s="4"/>
      <c r="C100" s="14"/>
      <c r="D100" s="14"/>
      <c r="E100" s="4"/>
      <c r="F100" s="4"/>
      <c r="G100" s="4"/>
      <c r="H100" s="4"/>
      <c r="I100" s="4"/>
      <c r="J100" s="4"/>
      <c r="K100" s="4"/>
      <c r="L100" s="30"/>
      <c r="M100" s="4"/>
      <c r="N100" s="4"/>
      <c r="O100" s="30"/>
      <c r="P100" s="4"/>
      <c r="Q100" s="4"/>
      <c r="R100" s="4"/>
      <c r="S100" s="4"/>
      <c r="T100" s="4"/>
      <c r="U100" s="4"/>
      <c r="V100" s="4"/>
    </row>
    <row r="101" spans="1:22" hidden="1" x14ac:dyDescent="0.25">
      <c r="A101" s="4"/>
      <c r="B101" s="4"/>
      <c r="C101" s="4"/>
      <c r="D101" s="14"/>
      <c r="E101" s="4"/>
      <c r="F101" s="4"/>
      <c r="G101" s="4"/>
      <c r="H101" s="4"/>
      <c r="I101" s="4"/>
      <c r="J101" s="4"/>
      <c r="K101" s="4"/>
      <c r="L101" s="4"/>
      <c r="M101" s="4"/>
      <c r="N101" s="4"/>
      <c r="O101" s="4"/>
      <c r="P101" s="4"/>
      <c r="Q101" s="4"/>
      <c r="R101" s="4"/>
      <c r="S101" s="4"/>
      <c r="T101" s="4"/>
      <c r="U101" s="4"/>
      <c r="V101" s="4"/>
    </row>
    <row r="102" spans="1:22" hidden="1" x14ac:dyDescent="0.25">
      <c r="A102" s="4"/>
      <c r="B102" s="4"/>
      <c r="C102" s="4"/>
      <c r="D102" s="14"/>
      <c r="E102" s="4"/>
      <c r="F102" s="4"/>
      <c r="G102" s="4"/>
      <c r="H102" s="4"/>
      <c r="I102" s="4"/>
      <c r="J102" s="4"/>
      <c r="K102" s="4"/>
      <c r="L102" s="4"/>
      <c r="M102" s="4"/>
      <c r="N102" s="4"/>
      <c r="O102" s="4"/>
      <c r="P102" s="4"/>
      <c r="Q102" s="4"/>
      <c r="R102" s="4"/>
      <c r="S102" s="4"/>
      <c r="T102" s="4"/>
      <c r="U102" s="4"/>
      <c r="V102" s="4"/>
    </row>
    <row r="103" spans="1:22" hidden="1" x14ac:dyDescent="0.25">
      <c r="A103" s="4"/>
      <c r="B103" s="4"/>
      <c r="C103" s="4"/>
      <c r="D103" s="14"/>
      <c r="E103" s="4"/>
      <c r="F103" s="4"/>
      <c r="G103" s="4"/>
      <c r="H103" s="4"/>
      <c r="I103" s="4"/>
      <c r="J103" s="4"/>
      <c r="K103" s="4"/>
      <c r="L103" s="4"/>
      <c r="M103" s="4"/>
      <c r="N103" s="4"/>
      <c r="O103" s="4"/>
      <c r="P103" s="4"/>
      <c r="Q103" s="4"/>
      <c r="R103" s="4"/>
      <c r="S103" s="4"/>
      <c r="T103" s="4"/>
      <c r="U103" s="4"/>
      <c r="V103" s="4"/>
    </row>
    <row r="104" spans="1:22" hidden="1" x14ac:dyDescent="0.25">
      <c r="A104" s="4"/>
      <c r="B104" s="4"/>
      <c r="C104" s="4"/>
      <c r="D104" s="14"/>
      <c r="E104" s="4"/>
      <c r="F104" s="4"/>
      <c r="G104" s="4"/>
      <c r="H104" s="4"/>
      <c r="I104" s="4"/>
      <c r="J104" s="4"/>
      <c r="K104" s="4"/>
      <c r="L104" s="4"/>
      <c r="M104" s="4"/>
      <c r="N104" s="4"/>
      <c r="O104" s="4"/>
      <c r="P104" s="4"/>
      <c r="Q104" s="4"/>
      <c r="R104" s="4"/>
      <c r="S104" s="4"/>
      <c r="T104" s="4"/>
      <c r="U104" s="4"/>
      <c r="V104" s="4"/>
    </row>
    <row r="105" spans="1:22" hidden="1" x14ac:dyDescent="0.25">
      <c r="A105" s="4"/>
      <c r="B105" s="4"/>
      <c r="C105" s="4"/>
      <c r="D105" s="14"/>
      <c r="E105" s="4"/>
      <c r="F105" s="4"/>
      <c r="G105" s="4"/>
      <c r="H105" s="4"/>
      <c r="I105" s="4"/>
      <c r="J105" s="4"/>
      <c r="K105" s="4"/>
      <c r="L105" s="4"/>
      <c r="M105" s="4"/>
      <c r="N105" s="4"/>
      <c r="O105" s="4"/>
      <c r="P105" s="4"/>
      <c r="Q105" s="4"/>
      <c r="R105" s="4"/>
      <c r="S105" s="4"/>
      <c r="T105" s="4"/>
      <c r="U105" s="4"/>
      <c r="V105" s="4"/>
    </row>
    <row r="106" spans="1:22" hidden="1" x14ac:dyDescent="0.25"/>
    <row r="107" spans="1:22" hidden="1" x14ac:dyDescent="0.25"/>
    <row r="108" spans="1:22" hidden="1" x14ac:dyDescent="0.25"/>
    <row r="109" spans="1:22" hidden="1" x14ac:dyDescent="0.25"/>
    <row r="110" spans="1:22" hidden="1" x14ac:dyDescent="0.25"/>
    <row r="111" spans="1:22" hidden="1" x14ac:dyDescent="0.25"/>
    <row r="112" spans="1:2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sheetData>
  <mergeCells count="17">
    <mergeCell ref="T2:U2"/>
    <mergeCell ref="Q2:R2"/>
    <mergeCell ref="N2:O2"/>
    <mergeCell ref="K2:L2"/>
    <mergeCell ref="F2:F3"/>
    <mergeCell ref="G2:G3"/>
    <mergeCell ref="I2:I3"/>
    <mergeCell ref="C6:I6"/>
    <mergeCell ref="H2:H3"/>
    <mergeCell ref="C15:K15"/>
    <mergeCell ref="C8:I8"/>
    <mergeCell ref="C9:I9"/>
    <mergeCell ref="C10:I10"/>
    <mergeCell ref="C14:I14"/>
    <mergeCell ref="C11:I11"/>
    <mergeCell ref="C12:I12"/>
    <mergeCell ref="C13:I1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146"/>
  <sheetViews>
    <sheetView zoomScale="115" zoomScaleNormal="115" workbookViewId="0">
      <pane xSplit="9" ySplit="3" topLeftCell="J4" activePane="bottomRight" state="frozen"/>
      <selection pane="topRight" activeCell="H1" sqref="H1"/>
      <selection pane="bottomLeft" activeCell="A5" sqref="A5"/>
      <selection pane="bottomRight" activeCell="A13" sqref="A13:XFD22"/>
    </sheetView>
  </sheetViews>
  <sheetFormatPr defaultColWidth="0" defaultRowHeight="15" zeroHeight="1" x14ac:dyDescent="0.25"/>
  <cols>
    <col min="1" max="1" width="1.85546875" hidden="1" customWidth="1"/>
    <col min="2" max="2" width="2.7109375" customWidth="1"/>
    <col min="3" max="3" width="4.5703125" customWidth="1"/>
    <col min="4" max="4" width="30" customWidth="1"/>
    <col min="5" max="5" width="12.28515625" customWidth="1"/>
    <col min="6" max="6" width="14" customWidth="1"/>
    <col min="7" max="8" width="16.7109375" customWidth="1"/>
    <col min="9" max="9" width="13.42578125" customWidth="1"/>
    <col min="10" max="10" width="2.42578125" customWidth="1"/>
    <col min="11" max="11" width="15.42578125" hidden="1" customWidth="1"/>
    <col min="12" max="12" width="1.5703125" hidden="1" customWidth="1"/>
    <col min="13" max="13" width="14.140625" hidden="1" customWidth="1"/>
    <col min="14" max="14" width="1.5703125" hidden="1" customWidth="1"/>
    <col min="15" max="15" width="14.28515625" hidden="1" customWidth="1"/>
    <col min="16" max="16" width="1.5703125" hidden="1" customWidth="1"/>
    <col min="17" max="17" width="14.28515625" hidden="1" customWidth="1"/>
    <col min="18" max="18" width="1.5703125" customWidth="1"/>
    <col min="19" max="19" width="8.85546875" hidden="1" customWidth="1"/>
    <col min="20" max="24" width="0" hidden="1" customWidth="1"/>
    <col min="25" max="16384" width="8.85546875" hidden="1"/>
  </cols>
  <sheetData>
    <row r="1" spans="1:18" ht="13.15" hidden="1" customHeight="1" x14ac:dyDescent="0.25">
      <c r="A1" s="4">
        <v>1</v>
      </c>
      <c r="B1" s="4"/>
      <c r="C1" s="5"/>
      <c r="D1" s="4"/>
      <c r="E1" s="5"/>
      <c r="F1" s="62"/>
      <c r="G1" s="63"/>
      <c r="H1" s="63"/>
      <c r="I1" s="63"/>
      <c r="J1" s="4"/>
      <c r="K1" s="37">
        <f>k_sw_dj+1</f>
        <v>1</v>
      </c>
      <c r="L1" s="38">
        <f>K1</f>
        <v>1</v>
      </c>
      <c r="M1" s="37">
        <f>k_kon_dj+1</f>
        <v>1</v>
      </c>
      <c r="N1" s="38">
        <f>M1</f>
        <v>1</v>
      </c>
      <c r="O1" s="37">
        <f>k_eth_dj+1</f>
        <v>1</v>
      </c>
      <c r="P1" s="38">
        <f>O1</f>
        <v>1</v>
      </c>
      <c r="Q1" s="37">
        <f>k_xDSL_dj+1</f>
        <v>1</v>
      </c>
      <c r="R1" s="4"/>
    </row>
    <row r="2" spans="1:18" ht="20.45" customHeight="1" x14ac:dyDescent="0.25">
      <c r="A2" s="4"/>
      <c r="B2" s="4"/>
      <c r="C2" s="5"/>
      <c r="D2" s="4"/>
      <c r="E2" s="5"/>
      <c r="F2" s="79" t="s">
        <v>162</v>
      </c>
      <c r="G2" s="76" t="s">
        <v>218</v>
      </c>
      <c r="H2" s="76" t="s">
        <v>219</v>
      </c>
      <c r="I2" s="76" t="s">
        <v>163</v>
      </c>
      <c r="J2" s="4"/>
      <c r="K2" s="61" t="s">
        <v>20</v>
      </c>
      <c r="L2" s="12"/>
      <c r="M2" s="61" t="s">
        <v>75</v>
      </c>
      <c r="N2" s="12"/>
      <c r="O2" s="61" t="s">
        <v>52</v>
      </c>
      <c r="P2" s="12"/>
      <c r="Q2" s="61" t="s">
        <v>63</v>
      </c>
      <c r="R2" s="4"/>
    </row>
    <row r="3" spans="1:18" x14ac:dyDescent="0.25">
      <c r="A3" s="4"/>
      <c r="B3" s="4"/>
      <c r="C3" s="5"/>
      <c r="D3" s="4"/>
      <c r="E3" s="5"/>
      <c r="F3" s="80"/>
      <c r="G3" s="77"/>
      <c r="H3" s="77"/>
      <c r="I3" s="77"/>
      <c r="J3" s="4"/>
      <c r="K3" s="37" t="s">
        <v>137</v>
      </c>
      <c r="L3" s="38"/>
      <c r="M3" s="37" t="s">
        <v>137</v>
      </c>
      <c r="N3" s="38"/>
      <c r="O3" s="37" t="s">
        <v>137</v>
      </c>
      <c r="P3" s="38"/>
      <c r="Q3" s="37" t="s">
        <v>137</v>
      </c>
      <c r="R3" s="4"/>
    </row>
    <row r="4" spans="1:18" s="4" customFormat="1" ht="12.6" customHeight="1" x14ac:dyDescent="0.2">
      <c r="A4" s="1"/>
      <c r="B4" s="1"/>
      <c r="C4" s="2" t="s">
        <v>213</v>
      </c>
      <c r="D4" s="1"/>
      <c r="E4" s="1"/>
      <c r="F4" s="3"/>
      <c r="G4" s="1"/>
      <c r="H4" s="1"/>
      <c r="I4" s="3"/>
      <c r="J4" s="1"/>
      <c r="K4" s="3"/>
      <c r="L4" s="1"/>
      <c r="M4" s="1"/>
      <c r="N4" s="1"/>
      <c r="O4" s="1"/>
      <c r="P4" s="1"/>
      <c r="Q4" s="1"/>
      <c r="R4" s="1"/>
    </row>
    <row r="5" spans="1:18" x14ac:dyDescent="0.25">
      <c r="A5" s="4"/>
      <c r="B5" s="4"/>
      <c r="C5" s="5"/>
      <c r="D5" s="4"/>
      <c r="E5" s="5"/>
      <c r="F5" s="62"/>
      <c r="G5" s="63"/>
      <c r="H5" s="63"/>
      <c r="I5" s="63"/>
      <c r="J5" s="4"/>
      <c r="K5" s="37"/>
      <c r="L5" s="38"/>
      <c r="M5" s="37"/>
      <c r="N5" s="38"/>
      <c r="O5" s="37"/>
      <c r="P5" s="38"/>
      <c r="Q5" s="37"/>
      <c r="R5" s="4"/>
    </row>
    <row r="6" spans="1:18" ht="66.599999999999994" customHeight="1" x14ac:dyDescent="0.25">
      <c r="A6" s="4"/>
      <c r="B6" s="4"/>
      <c r="C6" s="75" t="s">
        <v>338</v>
      </c>
      <c r="D6" s="75"/>
      <c r="E6" s="75"/>
      <c r="F6" s="75"/>
      <c r="G6" s="75"/>
      <c r="H6" s="75"/>
      <c r="I6" s="75"/>
      <c r="J6" s="4"/>
      <c r="K6" s="50"/>
      <c r="L6" s="38"/>
      <c r="M6" s="37"/>
      <c r="N6" s="38"/>
      <c r="O6" s="37"/>
      <c r="P6" s="38"/>
      <c r="Q6" s="37"/>
      <c r="R6" s="4"/>
    </row>
    <row r="7" spans="1:18" ht="45.6" customHeight="1" x14ac:dyDescent="0.25">
      <c r="A7" s="4"/>
      <c r="B7" s="4"/>
      <c r="C7" s="75" t="s">
        <v>343</v>
      </c>
      <c r="D7" s="75"/>
      <c r="E7" s="75"/>
      <c r="F7" s="75"/>
      <c r="G7" s="75"/>
      <c r="H7" s="75"/>
      <c r="I7" s="75"/>
      <c r="J7" s="4"/>
      <c r="K7" s="50"/>
      <c r="L7" s="38"/>
      <c r="M7" s="37"/>
      <c r="N7" s="38"/>
      <c r="O7" s="37"/>
      <c r="P7" s="38"/>
      <c r="Q7" s="37"/>
      <c r="R7" s="4"/>
    </row>
    <row r="8" spans="1:18" ht="14.45" customHeight="1" x14ac:dyDescent="0.25">
      <c r="A8" s="4"/>
      <c r="B8" s="4"/>
      <c r="C8" s="60"/>
      <c r="D8" s="60"/>
      <c r="E8" s="60"/>
      <c r="F8" s="60"/>
      <c r="G8" s="60"/>
      <c r="H8" s="60"/>
      <c r="I8" s="60"/>
      <c r="J8" s="60"/>
      <c r="K8" s="60"/>
      <c r="L8" s="38"/>
      <c r="M8" s="37"/>
      <c r="N8" s="38"/>
      <c r="O8" s="37"/>
      <c r="P8" s="38"/>
      <c r="Q8" s="37"/>
      <c r="R8" s="4"/>
    </row>
    <row r="9" spans="1:18" s="4" customFormat="1" ht="12.6" customHeight="1" x14ac:dyDescent="0.2">
      <c r="A9" s="1"/>
      <c r="B9" s="1"/>
      <c r="C9" s="2" t="s">
        <v>220</v>
      </c>
      <c r="D9" s="1"/>
      <c r="E9" s="1"/>
      <c r="F9" s="3"/>
      <c r="G9" s="1"/>
      <c r="H9" s="1"/>
      <c r="I9" s="3"/>
      <c r="J9" s="1"/>
      <c r="K9" s="3"/>
      <c r="L9" s="1"/>
      <c r="M9" s="1"/>
      <c r="N9" s="1"/>
      <c r="O9" s="1"/>
      <c r="P9" s="1"/>
      <c r="Q9" s="1"/>
      <c r="R9" s="1"/>
    </row>
    <row r="10" spans="1:18" x14ac:dyDescent="0.25">
      <c r="A10" s="4"/>
      <c r="B10" s="4"/>
      <c r="C10" s="5"/>
      <c r="D10" s="4"/>
      <c r="E10" s="5"/>
      <c r="F10" s="62"/>
      <c r="G10" s="63"/>
      <c r="H10" s="63"/>
      <c r="I10" s="63"/>
      <c r="J10" s="4"/>
      <c r="K10" s="37"/>
      <c r="L10" s="38"/>
      <c r="M10" s="37"/>
      <c r="N10" s="38"/>
      <c r="O10" s="37"/>
      <c r="P10" s="38"/>
      <c r="Q10" s="37"/>
      <c r="R10" s="4"/>
    </row>
    <row r="11" spans="1:18" x14ac:dyDescent="0.25">
      <c r="A11" s="4"/>
      <c r="B11" s="4"/>
      <c r="C11" s="40" t="s">
        <v>221</v>
      </c>
      <c r="D11" s="4"/>
      <c r="E11" s="5"/>
      <c r="F11" s="5" t="s">
        <v>87</v>
      </c>
      <c r="G11" s="26">
        <f>'Koszty całkowite bloki'!G18</f>
        <v>0</v>
      </c>
      <c r="H11" s="63"/>
      <c r="I11" s="63"/>
      <c r="J11" s="4"/>
      <c r="K11" s="37"/>
      <c r="L11" s="38"/>
      <c r="M11" s="37"/>
      <c r="N11" s="38"/>
      <c r="O11" s="37"/>
      <c r="P11" s="38"/>
      <c r="Q11" s="37"/>
      <c r="R11" s="4"/>
    </row>
    <row r="12" spans="1:18" x14ac:dyDescent="0.25">
      <c r="A12" s="4"/>
      <c r="B12" s="4"/>
      <c r="C12" s="9"/>
      <c r="D12" s="4"/>
      <c r="E12" s="5"/>
      <c r="F12" s="5"/>
      <c r="G12" s="63"/>
      <c r="H12" s="63"/>
      <c r="I12" s="63"/>
      <c r="J12" s="4"/>
      <c r="K12" s="37"/>
      <c r="L12" s="38"/>
      <c r="M12" s="37"/>
      <c r="N12" s="38"/>
      <c r="O12" s="37"/>
      <c r="P12" s="38"/>
      <c r="Q12" s="37"/>
      <c r="R12" s="4"/>
    </row>
    <row r="13" spans="1:18" x14ac:dyDescent="0.25">
      <c r="A13" s="4"/>
      <c r="B13" s="4"/>
      <c r="C13" s="40" t="s">
        <v>222</v>
      </c>
      <c r="D13" s="4"/>
      <c r="E13" s="5"/>
      <c r="F13" s="6"/>
      <c r="G13" s="63"/>
      <c r="H13" s="63"/>
      <c r="I13" s="63"/>
      <c r="J13" s="4"/>
      <c r="K13" s="37"/>
      <c r="L13" s="38"/>
      <c r="M13" s="37"/>
      <c r="N13" s="38"/>
      <c r="O13" s="37"/>
      <c r="P13" s="38"/>
      <c r="Q13" s="37"/>
      <c r="R13" s="4"/>
    </row>
    <row r="14" spans="1:18" hidden="1" x14ac:dyDescent="0.25">
      <c r="A14" s="4">
        <f>1-doz</f>
        <v>1</v>
      </c>
      <c r="B14" s="4"/>
      <c r="C14" s="9" t="s">
        <v>329</v>
      </c>
      <c r="D14" s="4"/>
      <c r="E14" s="5"/>
      <c r="F14" s="6" t="s">
        <v>224</v>
      </c>
      <c r="G14" s="69"/>
      <c r="H14" s="69"/>
      <c r="I14" s="63"/>
      <c r="J14" s="4"/>
      <c r="K14" s="37"/>
      <c r="L14" s="38"/>
      <c r="M14" s="37"/>
      <c r="N14" s="38"/>
      <c r="O14" s="37"/>
      <c r="P14" s="38"/>
      <c r="Q14" s="37"/>
      <c r="R14" s="4"/>
    </row>
    <row r="15" spans="1:18" x14ac:dyDescent="0.25">
      <c r="A15" s="4">
        <f>doz</f>
        <v>0</v>
      </c>
      <c r="B15" s="4"/>
      <c r="C15" s="9" t="s">
        <v>311</v>
      </c>
      <c r="D15" s="4"/>
      <c r="E15" s="5"/>
      <c r="F15" s="6" t="s">
        <v>224</v>
      </c>
      <c r="G15" s="69"/>
      <c r="H15" s="69"/>
      <c r="I15" s="63"/>
      <c r="J15" s="4"/>
      <c r="K15" s="37"/>
      <c r="L15" s="38"/>
      <c r="M15" s="37"/>
      <c r="N15" s="38"/>
      <c r="O15" s="37"/>
      <c r="P15" s="38"/>
      <c r="Q15" s="37"/>
      <c r="R15" s="4"/>
    </row>
    <row r="16" spans="1:18" hidden="1" x14ac:dyDescent="0.25">
      <c r="A16" s="4">
        <f>1-k_sw_dj</f>
        <v>1</v>
      </c>
      <c r="B16" s="4"/>
      <c r="C16" s="9" t="s">
        <v>20</v>
      </c>
      <c r="D16" s="4"/>
      <c r="E16" s="5"/>
      <c r="F16" s="6" t="s">
        <v>224</v>
      </c>
      <c r="G16" s="69"/>
      <c r="H16" s="69"/>
      <c r="I16" s="63"/>
      <c r="J16" s="4"/>
      <c r="K16" s="37"/>
      <c r="L16" s="38"/>
      <c r="M16" s="37"/>
      <c r="N16" s="38"/>
      <c r="O16" s="37"/>
      <c r="P16" s="38"/>
      <c r="Q16" s="37"/>
      <c r="R16" s="4"/>
    </row>
    <row r="17" spans="1:18" hidden="1" x14ac:dyDescent="0.25">
      <c r="A17" s="4">
        <f>1-k_kon_dj</f>
        <v>1</v>
      </c>
      <c r="B17" s="4"/>
      <c r="C17" s="9" t="s">
        <v>75</v>
      </c>
      <c r="D17" s="4"/>
      <c r="E17" s="5"/>
      <c r="F17" s="6" t="s">
        <v>224</v>
      </c>
      <c r="G17" s="69"/>
      <c r="H17" s="69"/>
      <c r="I17" s="63"/>
      <c r="J17" s="4"/>
      <c r="K17" s="37"/>
      <c r="L17" s="38"/>
      <c r="M17" s="37"/>
      <c r="N17" s="38"/>
      <c r="O17" s="37"/>
      <c r="P17" s="38"/>
      <c r="Q17" s="37"/>
      <c r="R17" s="4"/>
    </row>
    <row r="18" spans="1:18" hidden="1" x14ac:dyDescent="0.25">
      <c r="A18" s="4">
        <f>1-k_eth_dj</f>
        <v>1</v>
      </c>
      <c r="B18" s="4"/>
      <c r="C18" s="9" t="s">
        <v>52</v>
      </c>
      <c r="D18" s="4"/>
      <c r="E18" s="5"/>
      <c r="F18" s="6" t="s">
        <v>224</v>
      </c>
      <c r="G18" s="69"/>
      <c r="H18" s="69"/>
      <c r="I18" s="63"/>
      <c r="J18" s="4"/>
      <c r="K18" s="37"/>
      <c r="L18" s="38"/>
      <c r="M18" s="37"/>
      <c r="N18" s="38"/>
      <c r="O18" s="37"/>
      <c r="P18" s="38"/>
      <c r="Q18" s="37"/>
      <c r="R18" s="4"/>
    </row>
    <row r="19" spans="1:18" hidden="1" x14ac:dyDescent="0.25">
      <c r="A19" s="4">
        <f>1-k_eth_dj</f>
        <v>1</v>
      </c>
      <c r="B19" s="4"/>
      <c r="C19" s="9" t="s">
        <v>63</v>
      </c>
      <c r="D19" s="4"/>
      <c r="E19" s="5"/>
      <c r="F19" s="6" t="s">
        <v>224</v>
      </c>
      <c r="G19" s="69"/>
      <c r="H19" s="69"/>
      <c r="I19" s="63"/>
      <c r="J19" s="4"/>
      <c r="K19" s="37"/>
      <c r="L19" s="38"/>
      <c r="M19" s="37"/>
      <c r="N19" s="38"/>
      <c r="O19" s="37"/>
      <c r="P19" s="38"/>
      <c r="Q19" s="37"/>
      <c r="R19" s="4"/>
    </row>
    <row r="20" spans="1:18" x14ac:dyDescent="0.25">
      <c r="A20" s="4"/>
      <c r="B20" s="4"/>
      <c r="C20" s="9"/>
      <c r="D20" s="4"/>
      <c r="E20" s="5"/>
      <c r="F20" s="6"/>
      <c r="G20" s="63"/>
      <c r="H20" s="63"/>
      <c r="I20" s="63"/>
      <c r="J20" s="4"/>
      <c r="K20" s="37"/>
      <c r="L20" s="38"/>
      <c r="M20" s="37"/>
      <c r="N20" s="38"/>
      <c r="O20" s="37"/>
      <c r="P20" s="38"/>
      <c r="Q20" s="37"/>
      <c r="R20" s="4"/>
    </row>
    <row r="21" spans="1:18" x14ac:dyDescent="0.25">
      <c r="A21" s="4"/>
      <c r="B21" s="4"/>
      <c r="C21" s="4" t="s">
        <v>328</v>
      </c>
      <c r="D21" s="4"/>
      <c r="E21" s="5"/>
      <c r="F21" s="5" t="s">
        <v>143</v>
      </c>
      <c r="G21" s="69"/>
      <c r="H21" s="4"/>
      <c r="I21" s="63"/>
      <c r="J21" s="4"/>
      <c r="K21" s="37"/>
      <c r="L21" s="38"/>
      <c r="M21" s="37"/>
      <c r="N21" s="38"/>
      <c r="O21" s="37"/>
      <c r="P21" s="38"/>
      <c r="Q21" s="37"/>
      <c r="R21" s="4"/>
    </row>
    <row r="22" spans="1:18" x14ac:dyDescent="0.25">
      <c r="A22" s="4"/>
      <c r="B22" s="4"/>
      <c r="C22" s="9"/>
      <c r="D22" s="4"/>
      <c r="E22" s="5"/>
      <c r="F22" s="62"/>
      <c r="G22" s="63"/>
      <c r="H22" s="63"/>
      <c r="I22" s="63"/>
      <c r="J22" s="4"/>
      <c r="K22" s="37"/>
      <c r="L22" s="38"/>
      <c r="M22" s="37"/>
      <c r="N22" s="38"/>
      <c r="O22" s="37"/>
      <c r="P22" s="38"/>
      <c r="Q22" s="37"/>
      <c r="R22" s="4"/>
    </row>
    <row r="23" spans="1:18" s="4" customFormat="1" ht="12.6" customHeight="1" x14ac:dyDescent="0.2">
      <c r="A23" s="1"/>
      <c r="B23" s="1"/>
      <c r="C23" s="2" t="s">
        <v>15</v>
      </c>
      <c r="D23" s="1"/>
      <c r="E23" s="1"/>
      <c r="F23" s="3"/>
      <c r="G23" s="1"/>
      <c r="H23" s="1"/>
      <c r="I23" s="3"/>
      <c r="J23" s="1"/>
      <c r="K23" s="3"/>
      <c r="L23" s="1"/>
      <c r="M23" s="1"/>
      <c r="N23" s="1"/>
      <c r="O23" s="1"/>
      <c r="P23" s="1"/>
      <c r="Q23" s="1"/>
      <c r="R23" s="1"/>
    </row>
    <row r="24" spans="1:18" x14ac:dyDescent="0.25">
      <c r="A24" s="4"/>
      <c r="B24" s="4"/>
      <c r="C24" s="4"/>
      <c r="D24" s="4"/>
      <c r="E24" s="4"/>
      <c r="F24" s="4"/>
      <c r="G24" s="4"/>
      <c r="H24" s="4"/>
      <c r="I24" s="4"/>
      <c r="J24" s="4"/>
      <c r="K24" s="4"/>
      <c r="L24" s="4"/>
      <c r="M24" s="4"/>
      <c r="N24" s="4"/>
      <c r="O24" s="4"/>
      <c r="P24" s="4"/>
      <c r="Q24" s="4"/>
      <c r="R24" s="4"/>
    </row>
    <row r="25" spans="1:18" hidden="1" x14ac:dyDescent="0.25">
      <c r="A25" s="4">
        <f>1-doz</f>
        <v>1</v>
      </c>
      <c r="B25" s="4"/>
      <c r="C25" s="4" t="s">
        <v>34</v>
      </c>
      <c r="D25" s="4"/>
      <c r="E25" s="4"/>
      <c r="F25" s="23">
        <f>SUM('Koszty jednostkowe domy'!J17:J20)</f>
        <v>0</v>
      </c>
      <c r="G25" s="23">
        <f>G14</f>
        <v>0</v>
      </c>
      <c r="H25" s="23">
        <f>H14</f>
        <v>0</v>
      </c>
      <c r="I25" s="23" t="e">
        <f t="shared" ref="I25:I28" si="0">F25/G25+(G25-H25)/G25*F25*$G$11</f>
        <v>#DIV/0!</v>
      </c>
      <c r="J25" s="4"/>
      <c r="K25" s="26">
        <v>1</v>
      </c>
      <c r="L25" s="4"/>
      <c r="M25" s="26">
        <v>1</v>
      </c>
      <c r="N25" s="4"/>
      <c r="O25" s="26">
        <v>1</v>
      </c>
      <c r="P25" s="4"/>
      <c r="Q25" s="26">
        <v>1</v>
      </c>
      <c r="R25" s="4"/>
    </row>
    <row r="26" spans="1:18" x14ac:dyDescent="0.25">
      <c r="A26" s="4">
        <f>doz</f>
        <v>0</v>
      </c>
      <c r="B26" s="4"/>
      <c r="C26" s="4" t="s">
        <v>312</v>
      </c>
      <c r="D26" s="4"/>
      <c r="E26" s="4"/>
      <c r="F26" s="23">
        <f>SUM('Koszty jednostkowe domy'!J22:J23)</f>
        <v>0</v>
      </c>
      <c r="G26" s="23">
        <f>G14</f>
        <v>0</v>
      </c>
      <c r="H26" s="23">
        <f>H15</f>
        <v>0</v>
      </c>
      <c r="I26" s="23" t="e">
        <f>F26/G26+(G26-H26)/G26*F26*$G$11</f>
        <v>#DIV/0!</v>
      </c>
      <c r="J26" s="4"/>
      <c r="K26" s="26">
        <v>1</v>
      </c>
      <c r="L26" s="5"/>
      <c r="M26" s="26">
        <v>1</v>
      </c>
      <c r="N26" s="5"/>
      <c r="O26" s="26">
        <v>1</v>
      </c>
      <c r="P26" s="5"/>
      <c r="Q26" s="26">
        <v>1</v>
      </c>
      <c r="R26" s="4"/>
    </row>
    <row r="27" spans="1:18" x14ac:dyDescent="0.25">
      <c r="A27" s="4">
        <f>doz</f>
        <v>0</v>
      </c>
      <c r="B27" s="4"/>
      <c r="C27" s="4" t="s">
        <v>313</v>
      </c>
      <c r="D27" s="4"/>
      <c r="E27" s="4"/>
      <c r="F27" s="23">
        <f>'Koszty jednostkowe domy'!J25</f>
        <v>0</v>
      </c>
      <c r="G27" s="4"/>
      <c r="H27" s="4"/>
      <c r="I27" s="23">
        <f>F27</f>
        <v>0</v>
      </c>
      <c r="J27" s="4"/>
      <c r="K27" s="26">
        <v>1</v>
      </c>
      <c r="L27" s="5"/>
      <c r="M27" s="26">
        <v>1</v>
      </c>
      <c r="N27" s="5"/>
      <c r="O27" s="26">
        <v>1</v>
      </c>
      <c r="P27" s="5"/>
      <c r="Q27" s="26">
        <v>1</v>
      </c>
      <c r="R27" s="4"/>
    </row>
    <row r="28" spans="1:18" x14ac:dyDescent="0.25">
      <c r="A28" s="4"/>
      <c r="B28" s="4"/>
      <c r="C28" s="4" t="s">
        <v>314</v>
      </c>
      <c r="D28" s="4"/>
      <c r="E28" s="4"/>
      <c r="F28" s="23">
        <f>SUM('Koszty jednostkowe domy'!J27:J33)</f>
        <v>0</v>
      </c>
      <c r="G28" s="23">
        <f>G14</f>
        <v>0</v>
      </c>
      <c r="H28" s="23">
        <f>H14</f>
        <v>0</v>
      </c>
      <c r="I28" s="23" t="e">
        <f t="shared" si="0"/>
        <v>#DIV/0!</v>
      </c>
      <c r="J28" s="5"/>
      <c r="K28" s="26">
        <v>1</v>
      </c>
      <c r="L28" s="5"/>
      <c r="M28" s="26">
        <v>1</v>
      </c>
      <c r="N28" s="5"/>
      <c r="O28" s="26">
        <v>1</v>
      </c>
      <c r="P28" s="5"/>
      <c r="Q28" s="26">
        <v>1</v>
      </c>
      <c r="R28" s="4"/>
    </row>
    <row r="29" spans="1:18" x14ac:dyDescent="0.25">
      <c r="A29" s="4"/>
      <c r="B29" s="4"/>
      <c r="C29" s="12" t="s">
        <v>130</v>
      </c>
      <c r="D29" s="4"/>
      <c r="E29" s="4"/>
      <c r="F29" s="25">
        <f>SUM(F25:F28)</f>
        <v>0</v>
      </c>
      <c r="G29" s="4"/>
      <c r="H29" s="4"/>
      <c r="I29" s="23" t="e">
        <f>SUM(I25:I28)</f>
        <v>#DIV/0!</v>
      </c>
      <c r="J29" s="4"/>
      <c r="K29" s="5"/>
      <c r="L29" s="5"/>
      <c r="M29" s="5"/>
      <c r="N29" s="5"/>
      <c r="O29" s="5"/>
      <c r="P29" s="5"/>
      <c r="Q29" s="5"/>
      <c r="R29" s="4"/>
    </row>
    <row r="30" spans="1:18" x14ac:dyDescent="0.25">
      <c r="A30" s="4"/>
      <c r="B30" s="4"/>
      <c r="C30" s="4"/>
      <c r="D30" s="4"/>
      <c r="E30" s="4"/>
      <c r="F30" s="4"/>
      <c r="G30" s="4"/>
      <c r="H30" s="4"/>
      <c r="I30" s="4"/>
      <c r="J30" s="4"/>
      <c r="K30" s="4"/>
      <c r="L30" s="4"/>
      <c r="M30" s="4"/>
      <c r="N30" s="4"/>
      <c r="O30" s="4"/>
      <c r="P30" s="4"/>
      <c r="Q30" s="4"/>
      <c r="R30" s="4"/>
    </row>
    <row r="31" spans="1:18" s="4" customFormat="1" ht="12.6" hidden="1" customHeight="1" x14ac:dyDescent="0.2">
      <c r="A31" s="1">
        <f t="shared" ref="A31:A37" si="1">1-k_sw_dj</f>
        <v>1</v>
      </c>
      <c r="B31" s="1"/>
      <c r="C31" s="1" t="s">
        <v>20</v>
      </c>
      <c r="D31" s="2"/>
      <c r="E31" s="1"/>
      <c r="F31" s="13"/>
      <c r="G31" s="1"/>
      <c r="H31" s="1"/>
      <c r="I31" s="13"/>
      <c r="J31" s="1"/>
      <c r="K31" s="13"/>
      <c r="L31" s="1"/>
      <c r="M31" s="1"/>
      <c r="N31" s="1"/>
      <c r="O31" s="1"/>
      <c r="P31" s="1"/>
      <c r="Q31" s="1"/>
      <c r="R31" s="1"/>
    </row>
    <row r="32" spans="1:18" ht="16.149999999999999" hidden="1" customHeight="1" x14ac:dyDescent="0.25">
      <c r="A32" s="4">
        <f t="shared" si="1"/>
        <v>1</v>
      </c>
      <c r="B32" s="4"/>
      <c r="C32" s="4"/>
      <c r="D32" s="4"/>
      <c r="E32" s="4"/>
      <c r="F32" s="5"/>
      <c r="G32" s="5"/>
      <c r="H32" s="5"/>
      <c r="I32" s="5"/>
      <c r="J32" s="4"/>
      <c r="K32" s="5"/>
      <c r="L32" s="4"/>
      <c r="M32" s="4"/>
      <c r="N32" s="4"/>
      <c r="O32" s="4"/>
      <c r="P32" s="4"/>
      <c r="Q32" s="4"/>
      <c r="R32" s="4"/>
    </row>
    <row r="33" spans="1:18" ht="16.149999999999999" hidden="1" customHeight="1" x14ac:dyDescent="0.25">
      <c r="A33" s="4">
        <f t="shared" si="1"/>
        <v>1</v>
      </c>
      <c r="B33" s="4"/>
      <c r="C33" s="4" t="s">
        <v>110</v>
      </c>
      <c r="D33" s="4"/>
      <c r="E33" s="4"/>
      <c r="F33" s="23">
        <f>SUM('Koszty jednostkowe domy'!J39:J45)</f>
        <v>0</v>
      </c>
      <c r="G33" s="23">
        <f>$G$16</f>
        <v>0</v>
      </c>
      <c r="H33" s="23">
        <f>$H$16</f>
        <v>0</v>
      </c>
      <c r="I33" s="23" t="e">
        <f>F33/G33+(G33-H33)/G33*F33*$G$11</f>
        <v>#DIV/0!</v>
      </c>
      <c r="J33" s="4"/>
      <c r="K33" s="26">
        <v>1</v>
      </c>
      <c r="L33" s="4"/>
      <c r="M33" s="4"/>
      <c r="N33" s="4"/>
      <c r="O33" s="4"/>
      <c r="P33" s="4"/>
      <c r="Q33" s="4"/>
      <c r="R33" s="4"/>
    </row>
    <row r="34" spans="1:18" ht="16.149999999999999" hidden="1" customHeight="1" x14ac:dyDescent="0.25">
      <c r="A34" s="4">
        <f t="shared" si="1"/>
        <v>1</v>
      </c>
      <c r="B34" s="4"/>
      <c r="C34" s="4" t="s">
        <v>66</v>
      </c>
      <c r="D34" s="9"/>
      <c r="E34" s="4"/>
      <c r="F34" s="23">
        <f>SUM('Koszty jednostkowe domy'!J49:J56)</f>
        <v>0</v>
      </c>
      <c r="G34" s="23">
        <f>$G$16</f>
        <v>0</v>
      </c>
      <c r="H34" s="23">
        <f>$H$16</f>
        <v>0</v>
      </c>
      <c r="I34" s="23" t="e">
        <f>F34/G34+(G34-H34)/G34*F34*$G$11</f>
        <v>#DIV/0!</v>
      </c>
      <c r="J34" s="4"/>
      <c r="K34" s="26">
        <v>1</v>
      </c>
      <c r="L34" s="4"/>
      <c r="M34" s="4"/>
      <c r="N34" s="4"/>
      <c r="O34" s="4"/>
      <c r="P34" s="4"/>
      <c r="Q34" s="4"/>
      <c r="R34" s="4"/>
    </row>
    <row r="35" spans="1:18" hidden="1" x14ac:dyDescent="0.25">
      <c r="A35" s="4">
        <f t="shared" si="1"/>
        <v>1</v>
      </c>
      <c r="B35" s="4"/>
      <c r="C35" s="4" t="s">
        <v>98</v>
      </c>
      <c r="D35" s="14"/>
      <c r="E35" s="4"/>
      <c r="F35" s="23">
        <f>SUM('Koszty jednostkowe domy'!J59:J67)</f>
        <v>0</v>
      </c>
      <c r="G35" s="23">
        <f>$G$16</f>
        <v>0</v>
      </c>
      <c r="H35" s="23">
        <f>$H$16</f>
        <v>0</v>
      </c>
      <c r="I35" s="23" t="e">
        <f>F35/G35+(G35-H35)/G35*F35*$G$11</f>
        <v>#DIV/0!</v>
      </c>
      <c r="J35" s="4"/>
      <c r="K35" s="26">
        <v>1</v>
      </c>
      <c r="L35" s="4"/>
      <c r="M35" s="4"/>
      <c r="N35" s="4"/>
      <c r="O35" s="4"/>
      <c r="P35" s="4"/>
      <c r="Q35" s="4"/>
      <c r="R35" s="4"/>
    </row>
    <row r="36" spans="1:18" hidden="1" x14ac:dyDescent="0.25">
      <c r="A36" s="4">
        <f t="shared" si="1"/>
        <v>1</v>
      </c>
      <c r="B36" s="4"/>
      <c r="C36" s="12" t="s">
        <v>130</v>
      </c>
      <c r="D36" s="4"/>
      <c r="E36" s="4"/>
      <c r="F36" s="25">
        <f>SUM(F33:F35)</f>
        <v>0</v>
      </c>
      <c r="G36" s="4"/>
      <c r="H36" s="4"/>
      <c r="I36" s="23" t="e">
        <f>SUM(I33:I35)</f>
        <v>#DIV/0!</v>
      </c>
      <c r="J36" s="4"/>
      <c r="K36" s="4"/>
      <c r="L36" s="4"/>
      <c r="M36" s="4"/>
      <c r="N36" s="4"/>
      <c r="O36" s="4"/>
      <c r="P36" s="4"/>
      <c r="Q36" s="4"/>
      <c r="R36" s="4"/>
    </row>
    <row r="37" spans="1:18" hidden="1" x14ac:dyDescent="0.25">
      <c r="A37" s="4">
        <f t="shared" si="1"/>
        <v>1</v>
      </c>
      <c r="B37" s="4"/>
      <c r="C37" s="4"/>
      <c r="D37" s="4"/>
      <c r="E37" s="4"/>
      <c r="F37" s="4"/>
      <c r="G37" s="4"/>
      <c r="H37" s="4"/>
      <c r="I37" s="4"/>
      <c r="J37" s="4"/>
      <c r="K37" s="4"/>
      <c r="L37" s="4"/>
      <c r="M37" s="4"/>
      <c r="N37" s="4"/>
      <c r="O37" s="4"/>
      <c r="P37" s="4"/>
      <c r="Q37" s="4"/>
      <c r="R37" s="4"/>
    </row>
    <row r="38" spans="1:18" s="4" customFormat="1" ht="12.6" hidden="1" customHeight="1" x14ac:dyDescent="0.2">
      <c r="A38" s="1">
        <f t="shared" ref="A38:A43" si="2">1-k_kon_dj</f>
        <v>1</v>
      </c>
      <c r="B38" s="1"/>
      <c r="C38" s="1" t="s">
        <v>75</v>
      </c>
      <c r="D38" s="2"/>
      <c r="E38" s="1"/>
      <c r="F38" s="13"/>
      <c r="G38" s="1"/>
      <c r="H38" s="1"/>
      <c r="I38" s="13"/>
      <c r="J38" s="1"/>
      <c r="K38" s="13"/>
      <c r="L38" s="1"/>
      <c r="M38" s="1"/>
      <c r="N38" s="1"/>
      <c r="O38" s="1"/>
      <c r="P38" s="1"/>
      <c r="Q38" s="1"/>
      <c r="R38" s="1"/>
    </row>
    <row r="39" spans="1:18" ht="16.149999999999999" hidden="1" customHeight="1" x14ac:dyDescent="0.25">
      <c r="A39" s="4">
        <f t="shared" si="2"/>
        <v>1</v>
      </c>
      <c r="B39" s="4"/>
      <c r="C39" s="4"/>
      <c r="D39" s="4"/>
      <c r="E39" s="4"/>
      <c r="F39" s="5"/>
      <c r="G39" s="5"/>
      <c r="H39" s="5"/>
      <c r="I39" s="5"/>
      <c r="J39" s="4"/>
      <c r="K39" s="5"/>
      <c r="L39" s="4"/>
      <c r="M39" s="4"/>
      <c r="N39" s="4"/>
      <c r="O39" s="4"/>
      <c r="P39" s="4"/>
      <c r="Q39" s="4"/>
      <c r="R39" s="4"/>
    </row>
    <row r="40" spans="1:18" ht="16.149999999999999" hidden="1" customHeight="1" x14ac:dyDescent="0.25">
      <c r="A40" s="4">
        <f t="shared" si="2"/>
        <v>1</v>
      </c>
      <c r="B40" s="4"/>
      <c r="C40" s="4" t="s">
        <v>110</v>
      </c>
      <c r="D40" s="4"/>
      <c r="E40" s="4"/>
      <c r="F40" s="23">
        <f>SUM('Koszty jednostkowe domy'!J73:J78)</f>
        <v>0</v>
      </c>
      <c r="G40" s="23">
        <f>$G$17</f>
        <v>0</v>
      </c>
      <c r="H40" s="23">
        <f>$H$17</f>
        <v>0</v>
      </c>
      <c r="I40" s="23" t="e">
        <f>F40/G40+(G40-H40)/G40*F40*$G$11</f>
        <v>#DIV/0!</v>
      </c>
      <c r="J40" s="4"/>
      <c r="K40" s="5"/>
      <c r="L40" s="4"/>
      <c r="M40" s="26">
        <v>1</v>
      </c>
      <c r="N40" s="4"/>
      <c r="O40" s="4"/>
      <c r="P40" s="4"/>
      <c r="Q40" s="4"/>
      <c r="R40" s="4"/>
    </row>
    <row r="41" spans="1:18" ht="16.149999999999999" hidden="1" customHeight="1" x14ac:dyDescent="0.25">
      <c r="A41" s="4">
        <f t="shared" si="2"/>
        <v>1</v>
      </c>
      <c r="B41" s="4"/>
      <c r="C41" s="4" t="s">
        <v>66</v>
      </c>
      <c r="D41" s="4"/>
      <c r="E41" s="4"/>
      <c r="F41" s="23">
        <f>SUM('Koszty jednostkowe domy'!J82:J90)</f>
        <v>0</v>
      </c>
      <c r="G41" s="23">
        <f>$G$17</f>
        <v>0</v>
      </c>
      <c r="H41" s="23">
        <f>$H$17</f>
        <v>0</v>
      </c>
      <c r="I41" s="23" t="e">
        <f>F41/G41+(G41-H41)/G41*F41*$G$11</f>
        <v>#DIV/0!</v>
      </c>
      <c r="J41" s="4"/>
      <c r="K41" s="5"/>
      <c r="L41" s="4"/>
      <c r="M41" s="26">
        <v>1</v>
      </c>
      <c r="N41" s="4"/>
      <c r="O41" s="4"/>
      <c r="P41" s="4"/>
      <c r="Q41" s="4"/>
      <c r="R41" s="4"/>
    </row>
    <row r="42" spans="1:18" hidden="1" x14ac:dyDescent="0.25">
      <c r="A42" s="4">
        <f t="shared" si="2"/>
        <v>1</v>
      </c>
      <c r="B42" s="4"/>
      <c r="C42" s="12" t="s">
        <v>130</v>
      </c>
      <c r="D42" s="14"/>
      <c r="E42" s="4"/>
      <c r="F42" s="25">
        <f>SUM(F40:F41)</f>
        <v>0</v>
      </c>
      <c r="G42" s="4"/>
      <c r="H42" s="4"/>
      <c r="I42" s="23" t="e">
        <f>SUM(I40:I41)</f>
        <v>#DIV/0!</v>
      </c>
      <c r="J42" s="4"/>
      <c r="K42" s="4"/>
      <c r="L42" s="4"/>
      <c r="M42" s="4"/>
      <c r="N42" s="4"/>
      <c r="O42" s="4"/>
      <c r="P42" s="4"/>
      <c r="Q42" s="4"/>
      <c r="R42" s="4"/>
    </row>
    <row r="43" spans="1:18" hidden="1" x14ac:dyDescent="0.25">
      <c r="A43" s="4">
        <f t="shared" si="2"/>
        <v>1</v>
      </c>
      <c r="B43" s="4"/>
      <c r="C43" s="4"/>
      <c r="D43" s="4"/>
      <c r="E43" s="4"/>
      <c r="F43" s="4"/>
      <c r="G43" s="4"/>
      <c r="H43" s="4"/>
      <c r="I43" s="4"/>
      <c r="J43" s="4"/>
      <c r="K43" s="4"/>
      <c r="L43" s="4"/>
      <c r="M43" s="4"/>
      <c r="N43" s="4"/>
      <c r="O43" s="4"/>
      <c r="P43" s="4"/>
      <c r="Q43" s="4"/>
      <c r="R43" s="4"/>
    </row>
    <row r="44" spans="1:18" s="4" customFormat="1" ht="12.6" hidden="1" customHeight="1" x14ac:dyDescent="0.2">
      <c r="A44" s="1">
        <f t="shared" ref="A44:A50" si="3">1-k_eth_dj</f>
        <v>1</v>
      </c>
      <c r="B44" s="1"/>
      <c r="C44" s="1" t="s">
        <v>52</v>
      </c>
      <c r="D44" s="2"/>
      <c r="E44" s="1"/>
      <c r="F44" s="13"/>
      <c r="G44" s="1"/>
      <c r="H44" s="1"/>
      <c r="I44" s="13"/>
      <c r="J44" s="1"/>
      <c r="K44" s="13"/>
      <c r="L44" s="1"/>
      <c r="M44" s="1"/>
      <c r="N44" s="1"/>
      <c r="O44" s="1"/>
      <c r="P44" s="1"/>
      <c r="Q44" s="1"/>
      <c r="R44" s="1"/>
    </row>
    <row r="45" spans="1:18" ht="16.149999999999999" hidden="1" customHeight="1" x14ac:dyDescent="0.25">
      <c r="A45" s="4">
        <f t="shared" si="3"/>
        <v>1</v>
      </c>
      <c r="B45" s="4"/>
      <c r="C45" s="4"/>
      <c r="D45" s="4"/>
      <c r="E45" s="4"/>
      <c r="F45" s="5"/>
      <c r="G45" s="5"/>
      <c r="H45" s="5"/>
      <c r="I45" s="5"/>
      <c r="J45" s="4"/>
      <c r="K45" s="5"/>
      <c r="L45" s="4"/>
      <c r="M45" s="4"/>
      <c r="N45" s="4"/>
      <c r="O45" s="4"/>
      <c r="P45" s="4"/>
      <c r="Q45" s="4"/>
      <c r="R45" s="4"/>
    </row>
    <row r="46" spans="1:18" ht="16.149999999999999" hidden="1" customHeight="1" x14ac:dyDescent="0.25">
      <c r="A46" s="4">
        <f t="shared" si="3"/>
        <v>1</v>
      </c>
      <c r="B46" s="4"/>
      <c r="C46" s="4" t="s">
        <v>110</v>
      </c>
      <c r="D46" s="4"/>
      <c r="E46" s="4"/>
      <c r="F46" s="23">
        <f>SUM('Koszty jednostkowe domy'!J96:J98)</f>
        <v>0</v>
      </c>
      <c r="G46" s="23">
        <f>$G$18</f>
        <v>0</v>
      </c>
      <c r="H46" s="23">
        <f>$H$18</f>
        <v>0</v>
      </c>
      <c r="I46" s="23" t="e">
        <f>F46/G46+(G46-H46)/G46*F46*$G$11</f>
        <v>#DIV/0!</v>
      </c>
      <c r="J46" s="4"/>
      <c r="K46" s="5"/>
      <c r="L46" s="4"/>
      <c r="M46" s="4"/>
      <c r="N46" s="4"/>
      <c r="O46" s="26">
        <v>1</v>
      </c>
      <c r="P46" s="4"/>
      <c r="Q46" s="4"/>
      <c r="R46" s="4"/>
    </row>
    <row r="47" spans="1:18" ht="16.149999999999999" hidden="1" customHeight="1" x14ac:dyDescent="0.25">
      <c r="A47" s="4">
        <f t="shared" si="3"/>
        <v>1</v>
      </c>
      <c r="B47" s="4"/>
      <c r="C47" s="4" t="s">
        <v>66</v>
      </c>
      <c r="D47" s="4"/>
      <c r="E47" s="4"/>
      <c r="F47" s="23">
        <f>SUM('Koszty jednostkowe domy'!J101:J108)</f>
        <v>0</v>
      </c>
      <c r="G47" s="23">
        <f>$G$18</f>
        <v>0</v>
      </c>
      <c r="H47" s="23">
        <f>$H$18</f>
        <v>0</v>
      </c>
      <c r="I47" s="23" t="e">
        <f>F47/G47+(G47-H47)/G47*F47*$G$11</f>
        <v>#DIV/0!</v>
      </c>
      <c r="J47" s="4"/>
      <c r="K47" s="5"/>
      <c r="L47" s="4"/>
      <c r="M47" s="4"/>
      <c r="N47" s="4"/>
      <c r="O47" s="26">
        <v>1</v>
      </c>
      <c r="P47" s="4"/>
      <c r="Q47" s="4"/>
      <c r="R47" s="4"/>
    </row>
    <row r="48" spans="1:18" hidden="1" x14ac:dyDescent="0.25">
      <c r="A48" s="4">
        <f t="shared" si="3"/>
        <v>1</v>
      </c>
      <c r="B48" s="4"/>
      <c r="C48" s="4" t="s">
        <v>98</v>
      </c>
      <c r="D48" s="14"/>
      <c r="E48" s="4"/>
      <c r="F48" s="23">
        <f>SUM('Koszty jednostkowe domy'!J111:J115)</f>
        <v>0</v>
      </c>
      <c r="G48" s="23">
        <f>$G$18</f>
        <v>0</v>
      </c>
      <c r="H48" s="23">
        <f>$H$18</f>
        <v>0</v>
      </c>
      <c r="I48" s="23" t="e">
        <f>F48/G48+(G48-H48)/G48*F48*$G$11</f>
        <v>#DIV/0!</v>
      </c>
      <c r="J48" s="4"/>
      <c r="K48" s="4"/>
      <c r="L48" s="4"/>
      <c r="M48" s="4"/>
      <c r="N48" s="4"/>
      <c r="O48" s="26">
        <v>1</v>
      </c>
      <c r="P48" s="4"/>
      <c r="Q48" s="4"/>
      <c r="R48" s="4"/>
    </row>
    <row r="49" spans="1:18" hidden="1" x14ac:dyDescent="0.25">
      <c r="A49" s="4">
        <f t="shared" si="3"/>
        <v>1</v>
      </c>
      <c r="B49" s="4"/>
      <c r="C49" s="12" t="s">
        <v>130</v>
      </c>
      <c r="D49" s="14"/>
      <c r="E49" s="4"/>
      <c r="F49" s="25">
        <f>SUM(F46:F48)</f>
        <v>0</v>
      </c>
      <c r="G49" s="4"/>
      <c r="H49" s="4"/>
      <c r="I49" s="23" t="e">
        <f>SUM(I46:I48)</f>
        <v>#DIV/0!</v>
      </c>
      <c r="J49" s="4"/>
      <c r="K49" s="4"/>
      <c r="L49" s="4"/>
      <c r="M49" s="4"/>
      <c r="N49" s="4"/>
      <c r="O49" s="4"/>
      <c r="P49" s="4"/>
      <c r="Q49" s="4"/>
      <c r="R49" s="4"/>
    </row>
    <row r="50" spans="1:18" hidden="1" x14ac:dyDescent="0.25">
      <c r="A50" s="4">
        <f t="shared" si="3"/>
        <v>1</v>
      </c>
      <c r="B50" s="4"/>
      <c r="C50" s="4"/>
      <c r="D50" s="4"/>
      <c r="E50" s="4"/>
      <c r="F50" s="4"/>
      <c r="G50" s="4"/>
      <c r="H50" s="4"/>
      <c r="I50" s="4"/>
      <c r="J50" s="4"/>
      <c r="K50" s="4"/>
      <c r="L50" s="4"/>
      <c r="M50" s="4"/>
      <c r="N50" s="4"/>
      <c r="O50" s="4"/>
      <c r="P50" s="4"/>
      <c r="Q50" s="4"/>
      <c r="R50" s="4"/>
    </row>
    <row r="51" spans="1:18" hidden="1" x14ac:dyDescent="0.25">
      <c r="A51" s="1">
        <f t="shared" ref="A51:A57" si="4">1-k_xDSL_dj</f>
        <v>1</v>
      </c>
      <c r="B51" s="1"/>
      <c r="C51" s="1" t="s">
        <v>63</v>
      </c>
      <c r="D51" s="2"/>
      <c r="E51" s="1"/>
      <c r="F51" s="13"/>
      <c r="G51" s="1"/>
      <c r="H51" s="1"/>
      <c r="I51" s="13"/>
      <c r="J51" s="1"/>
      <c r="K51" s="13"/>
      <c r="L51" s="1"/>
      <c r="M51" s="1"/>
      <c r="N51" s="1"/>
      <c r="O51" s="1"/>
      <c r="P51" s="1"/>
      <c r="Q51" s="1"/>
      <c r="R51" s="1"/>
    </row>
    <row r="52" spans="1:18" hidden="1" x14ac:dyDescent="0.25">
      <c r="A52" s="4">
        <f t="shared" si="4"/>
        <v>1</v>
      </c>
      <c r="B52" s="4"/>
      <c r="C52" s="4"/>
      <c r="D52" s="4"/>
      <c r="E52" s="4"/>
      <c r="F52" s="5"/>
      <c r="G52" s="5"/>
      <c r="H52" s="5"/>
      <c r="I52" s="5"/>
      <c r="J52" s="4"/>
      <c r="K52" s="5"/>
      <c r="L52" s="4"/>
      <c r="M52" s="4"/>
      <c r="N52" s="4"/>
      <c r="O52" s="4"/>
      <c r="P52" s="4"/>
      <c r="Q52" s="4"/>
      <c r="R52" s="4"/>
    </row>
    <row r="53" spans="1:18" hidden="1" x14ac:dyDescent="0.25">
      <c r="A53" s="4">
        <f t="shared" si="4"/>
        <v>1</v>
      </c>
      <c r="B53" s="4"/>
      <c r="C53" s="4" t="s">
        <v>110</v>
      </c>
      <c r="D53" s="4"/>
      <c r="E53" s="4"/>
      <c r="F53" s="23">
        <f>SUM('Koszty jednostkowe domy'!J120:J122)</f>
        <v>0</v>
      </c>
      <c r="G53" s="23">
        <f>$G$19</f>
        <v>0</v>
      </c>
      <c r="H53" s="23">
        <f>$H$19</f>
        <v>0</v>
      </c>
      <c r="I53" s="23" t="e">
        <f>F53/G53+(G53-H53)/G53*F53*$G$11</f>
        <v>#DIV/0!</v>
      </c>
      <c r="J53" s="4"/>
      <c r="K53" s="5"/>
      <c r="L53" s="4"/>
      <c r="M53" s="4"/>
      <c r="N53" s="4"/>
      <c r="O53" s="4"/>
      <c r="P53" s="4"/>
      <c r="Q53" s="26">
        <v>1</v>
      </c>
      <c r="R53" s="4"/>
    </row>
    <row r="54" spans="1:18" hidden="1" x14ac:dyDescent="0.25">
      <c r="A54" s="4">
        <f t="shared" si="4"/>
        <v>1</v>
      </c>
      <c r="B54" s="4"/>
      <c r="C54" s="4" t="s">
        <v>66</v>
      </c>
      <c r="D54" s="4"/>
      <c r="E54" s="4"/>
      <c r="F54" s="23">
        <f>SUM('Koszty jednostkowe domy'!J125:J131)</f>
        <v>0</v>
      </c>
      <c r="G54" s="23">
        <f>$G$19</f>
        <v>0</v>
      </c>
      <c r="H54" s="23">
        <f>$H$19</f>
        <v>0</v>
      </c>
      <c r="I54" s="23" t="e">
        <f>F54/G54+(G54-H54)/G54*F54*$G$11</f>
        <v>#DIV/0!</v>
      </c>
      <c r="J54" s="4"/>
      <c r="K54" s="5"/>
      <c r="L54" s="4"/>
      <c r="M54" s="4"/>
      <c r="N54" s="4"/>
      <c r="O54" s="4"/>
      <c r="P54" s="4"/>
      <c r="Q54" s="26">
        <v>1</v>
      </c>
      <c r="R54" s="4"/>
    </row>
    <row r="55" spans="1:18" hidden="1" x14ac:dyDescent="0.25">
      <c r="A55" s="4">
        <f t="shared" si="4"/>
        <v>1</v>
      </c>
      <c r="B55" s="4"/>
      <c r="C55" s="4" t="s">
        <v>98</v>
      </c>
      <c r="D55" s="14"/>
      <c r="E55" s="4"/>
      <c r="F55" s="23">
        <f>SUM('Koszty jednostkowe domy'!J134:J141)</f>
        <v>0</v>
      </c>
      <c r="G55" s="23">
        <f>$G$19</f>
        <v>0</v>
      </c>
      <c r="H55" s="23">
        <f>$H$19</f>
        <v>0</v>
      </c>
      <c r="I55" s="23" t="e">
        <f>F55/G55+(G55-H55)/G55*F55*$G$11</f>
        <v>#DIV/0!</v>
      </c>
      <c r="J55" s="4"/>
      <c r="K55" s="4"/>
      <c r="L55" s="4"/>
      <c r="M55" s="4"/>
      <c r="N55" s="4"/>
      <c r="O55" s="4"/>
      <c r="P55" s="4"/>
      <c r="Q55" s="26">
        <v>1</v>
      </c>
      <c r="R55" s="4"/>
    </row>
    <row r="56" spans="1:18" hidden="1" x14ac:dyDescent="0.25">
      <c r="A56" s="4">
        <f t="shared" si="4"/>
        <v>1</v>
      </c>
      <c r="B56" s="4"/>
      <c r="C56" s="12" t="s">
        <v>130</v>
      </c>
      <c r="D56" s="14"/>
      <c r="E56" s="4"/>
      <c r="F56" s="25">
        <f>SUM(F53:F55)</f>
        <v>0</v>
      </c>
      <c r="G56" s="4"/>
      <c r="H56" s="4"/>
      <c r="I56" s="23" t="e">
        <f>SUM(I53:I55)</f>
        <v>#DIV/0!</v>
      </c>
      <c r="J56" s="4"/>
      <c r="K56" s="4"/>
      <c r="L56" s="4"/>
      <c r="M56" s="4"/>
      <c r="N56" s="4"/>
      <c r="O56" s="4"/>
      <c r="P56" s="4"/>
      <c r="Q56" s="4"/>
      <c r="R56" s="4"/>
    </row>
    <row r="57" spans="1:18" hidden="1" x14ac:dyDescent="0.25">
      <c r="A57" s="4">
        <f t="shared" si="4"/>
        <v>1</v>
      </c>
      <c r="B57" s="4"/>
      <c r="C57" s="4"/>
      <c r="D57" s="4"/>
      <c r="E57" s="4"/>
      <c r="F57" s="4"/>
      <c r="G57" s="4"/>
      <c r="H57" s="4"/>
      <c r="I57" s="4"/>
      <c r="J57" s="4"/>
      <c r="K57" s="4"/>
      <c r="L57" s="4"/>
      <c r="M57" s="4"/>
      <c r="N57" s="4"/>
      <c r="O57" s="4"/>
      <c r="P57" s="4"/>
      <c r="Q57" s="4"/>
      <c r="R57" s="4"/>
    </row>
    <row r="58" spans="1:18" x14ac:dyDescent="0.25">
      <c r="A58" s="1"/>
      <c r="B58" s="1"/>
      <c r="C58" s="1" t="s">
        <v>142</v>
      </c>
      <c r="D58" s="2"/>
      <c r="E58" s="1"/>
      <c r="F58" s="13"/>
      <c r="G58" s="1"/>
      <c r="H58" s="1"/>
      <c r="I58" s="13"/>
      <c r="J58" s="1"/>
      <c r="K58" s="13"/>
      <c r="L58" s="1"/>
      <c r="M58" s="1"/>
      <c r="N58" s="1"/>
      <c r="O58" s="1"/>
      <c r="P58" s="1"/>
      <c r="Q58" s="1"/>
      <c r="R58" s="1"/>
    </row>
    <row r="59" spans="1:18" x14ac:dyDescent="0.25">
      <c r="A59" s="4"/>
      <c r="B59" s="4"/>
      <c r="C59" s="4"/>
      <c r="D59" s="4"/>
      <c r="E59" s="4"/>
      <c r="F59" s="4"/>
      <c r="G59" s="4"/>
      <c r="H59" s="4"/>
      <c r="I59" s="4"/>
      <c r="J59" s="4"/>
      <c r="K59" s="4"/>
      <c r="L59" s="4"/>
      <c r="M59" s="4"/>
      <c r="N59" s="4"/>
      <c r="O59" s="4"/>
      <c r="P59" s="4"/>
      <c r="Q59" s="4"/>
      <c r="R59" s="4"/>
    </row>
    <row r="60" spans="1:18" x14ac:dyDescent="0.25">
      <c r="A60" s="4"/>
      <c r="B60" s="4"/>
      <c r="C60" s="4" t="s">
        <v>269</v>
      </c>
      <c r="D60" s="4"/>
      <c r="E60" s="4"/>
      <c r="F60" s="4"/>
      <c r="G60" s="4"/>
      <c r="H60" s="4"/>
      <c r="I60" s="26" t="e">
        <f>'Koszty całkowite bloki'!I81</f>
        <v>#DIV/0!</v>
      </c>
      <c r="J60" s="4"/>
      <c r="K60" s="4"/>
      <c r="L60" s="4"/>
      <c r="M60" s="4"/>
      <c r="N60" s="4"/>
      <c r="O60" s="4"/>
      <c r="P60" s="4"/>
      <c r="Q60" s="4"/>
      <c r="R60" s="4"/>
    </row>
    <row r="61" spans="1:18" x14ac:dyDescent="0.25">
      <c r="A61" s="4"/>
      <c r="B61" s="4"/>
      <c r="C61" s="4" t="s">
        <v>268</v>
      </c>
      <c r="D61" s="4"/>
      <c r="E61" s="5"/>
      <c r="F61" s="4"/>
      <c r="G61" s="4"/>
      <c r="H61" s="4"/>
      <c r="I61" s="23" t="e">
        <f>G21*(1+I60)</f>
        <v>#DIV/0!</v>
      </c>
      <c r="J61" s="4"/>
      <c r="K61" s="4"/>
      <c r="L61" s="4"/>
      <c r="M61" s="4"/>
      <c r="N61" s="4"/>
      <c r="O61" s="4"/>
      <c r="P61" s="4"/>
      <c r="Q61" s="4"/>
      <c r="R61" s="4"/>
    </row>
    <row r="62" spans="1:18" x14ac:dyDescent="0.25">
      <c r="A62" s="4"/>
      <c r="B62" s="4"/>
      <c r="C62" s="4"/>
      <c r="D62" s="4"/>
      <c r="E62" s="4"/>
      <c r="F62" s="4"/>
      <c r="G62" s="4"/>
      <c r="H62" s="4"/>
      <c r="I62" s="4"/>
      <c r="J62" s="4"/>
      <c r="K62" s="4"/>
      <c r="L62" s="4"/>
      <c r="M62" s="4"/>
      <c r="N62" s="4"/>
      <c r="O62" s="4"/>
      <c r="P62" s="4"/>
      <c r="Q62" s="4"/>
      <c r="R62" s="4"/>
    </row>
    <row r="63" spans="1:18" x14ac:dyDescent="0.25">
      <c r="A63" s="1"/>
      <c r="B63" s="1"/>
      <c r="C63" s="1"/>
      <c r="D63" s="2"/>
      <c r="E63" s="1"/>
      <c r="F63" s="13"/>
      <c r="G63" s="1"/>
      <c r="H63" s="1"/>
      <c r="I63" s="13"/>
      <c r="J63" s="1"/>
      <c r="K63" s="13"/>
      <c r="L63" s="1"/>
      <c r="M63" s="1"/>
      <c r="N63" s="1"/>
      <c r="O63" s="1"/>
      <c r="P63" s="1"/>
      <c r="Q63" s="1"/>
      <c r="R63" s="1"/>
    </row>
    <row r="64" spans="1:18" x14ac:dyDescent="0.25">
      <c r="A64" s="4"/>
      <c r="B64" s="4"/>
      <c r="C64" s="4"/>
      <c r="D64" s="14"/>
      <c r="E64" s="4"/>
      <c r="F64" s="4"/>
      <c r="G64" s="4"/>
      <c r="H64" s="4"/>
      <c r="I64" s="4"/>
      <c r="J64" s="4"/>
      <c r="K64" s="4"/>
      <c r="L64" s="4"/>
      <c r="M64" s="4"/>
      <c r="N64" s="4"/>
      <c r="O64" s="4"/>
      <c r="P64" s="4"/>
      <c r="Q64" s="4"/>
      <c r="R64" s="4"/>
    </row>
    <row r="65" spans="1:18" x14ac:dyDescent="0.25">
      <c r="A65" s="4"/>
      <c r="B65" s="4"/>
      <c r="C65" s="4" t="s">
        <v>139</v>
      </c>
      <c r="D65" s="14"/>
      <c r="E65" s="4"/>
      <c r="F65" s="4"/>
      <c r="G65" s="4"/>
      <c r="H65" s="4"/>
      <c r="I65" s="5" t="s">
        <v>143</v>
      </c>
      <c r="J65" s="4"/>
      <c r="K65" s="23">
        <f>SUMPRODUCT($F$25:$F$56,K$25:K$56)</f>
        <v>0</v>
      </c>
      <c r="L65" s="4"/>
      <c r="M65" s="23">
        <f>SUMPRODUCT($F$25:$F$56,M$25:M$56)</f>
        <v>0</v>
      </c>
      <c r="N65" s="4"/>
      <c r="O65" s="23">
        <f>SUMPRODUCT($F$25:$F$56,O$25:O$56)</f>
        <v>0</v>
      </c>
      <c r="P65" s="4"/>
      <c r="Q65" s="23">
        <f>SUMPRODUCT($F$25:$F$56,Q$25:Q$56)</f>
        <v>0</v>
      </c>
      <c r="R65" s="4"/>
    </row>
    <row r="66" spans="1:18" x14ac:dyDescent="0.25">
      <c r="A66" s="4"/>
      <c r="B66" s="4"/>
      <c r="C66" s="4"/>
      <c r="D66" s="14"/>
      <c r="E66" s="4"/>
      <c r="F66" s="4"/>
      <c r="G66" s="4"/>
      <c r="H66" s="4"/>
      <c r="I66" s="5"/>
      <c r="J66" s="4"/>
      <c r="K66" s="4"/>
      <c r="L66" s="4"/>
      <c r="M66" s="4"/>
      <c r="N66" s="4"/>
      <c r="O66" s="4"/>
      <c r="P66" s="4"/>
      <c r="Q66" s="4"/>
      <c r="R66" s="4"/>
    </row>
    <row r="67" spans="1:18" x14ac:dyDescent="0.25">
      <c r="A67" s="4"/>
      <c r="B67" s="4"/>
      <c r="C67" s="4" t="s">
        <v>140</v>
      </c>
      <c r="D67" s="14"/>
      <c r="E67" s="4"/>
      <c r="F67" s="4"/>
      <c r="G67" s="4"/>
      <c r="H67" s="4"/>
      <c r="I67" s="5" t="s">
        <v>143</v>
      </c>
      <c r="J67" s="4"/>
      <c r="K67" s="23" t="e">
        <f>SUMPRODUCT($I$25:$I$56,K$25:K$56)</f>
        <v>#DIV/0!</v>
      </c>
      <c r="L67" s="4"/>
      <c r="M67" s="23" t="e">
        <f>SUMPRODUCT($I$25:$I$56,M$25:M$56)</f>
        <v>#DIV/0!</v>
      </c>
      <c r="N67" s="4"/>
      <c r="O67" s="23" t="e">
        <f>SUMPRODUCT($I$25:$I$56,O$25:O$56)</f>
        <v>#DIV/0!</v>
      </c>
      <c r="P67" s="4"/>
      <c r="Q67" s="23" t="e">
        <f>SUMPRODUCT($I$25:$I$56,Q$25:Q$56)</f>
        <v>#DIV/0!</v>
      </c>
      <c r="R67" s="4"/>
    </row>
    <row r="68" spans="1:18" x14ac:dyDescent="0.25">
      <c r="A68" s="4"/>
      <c r="B68" s="4"/>
      <c r="C68" s="4" t="s">
        <v>142</v>
      </c>
      <c r="D68" s="14"/>
      <c r="E68" s="4"/>
      <c r="F68" s="4"/>
      <c r="G68" s="4"/>
      <c r="H68" s="4"/>
      <c r="I68" s="5" t="s">
        <v>143</v>
      </c>
      <c r="J68" s="4"/>
      <c r="K68" s="23">
        <f>IFERROR($I$61*$K$71,0)</f>
        <v>0</v>
      </c>
      <c r="L68" s="4"/>
      <c r="M68" s="23">
        <f>IFERROR($I$61*$K$71,0)</f>
        <v>0</v>
      </c>
      <c r="N68" s="4"/>
      <c r="O68" s="23">
        <f>IFERROR($I$61*$K$71,0)</f>
        <v>0</v>
      </c>
      <c r="P68" s="4"/>
      <c r="Q68" s="23">
        <f>IFERROR($I$61*$K$71,0)</f>
        <v>0</v>
      </c>
      <c r="R68" s="4"/>
    </row>
    <row r="69" spans="1:18" x14ac:dyDescent="0.25">
      <c r="A69" s="4"/>
      <c r="B69" s="4"/>
      <c r="C69" s="4" t="s">
        <v>145</v>
      </c>
      <c r="D69" s="14"/>
      <c r="E69" s="4"/>
      <c r="F69" s="4"/>
      <c r="G69" s="4"/>
      <c r="H69" s="4"/>
      <c r="I69" s="5" t="s">
        <v>143</v>
      </c>
      <c r="J69" s="4"/>
      <c r="K69" s="23" t="e">
        <f>SUM(K67:K68)</f>
        <v>#DIV/0!</v>
      </c>
      <c r="L69" s="4"/>
      <c r="M69" s="23" t="e">
        <f>SUM(M67:M68)</f>
        <v>#DIV/0!</v>
      </c>
      <c r="N69" s="4"/>
      <c r="O69" s="23" t="e">
        <f>SUM(O67:O68)</f>
        <v>#DIV/0!</v>
      </c>
      <c r="P69" s="4"/>
      <c r="Q69" s="23" t="e">
        <f>SUM(Q67:Q68)</f>
        <v>#DIV/0!</v>
      </c>
      <c r="R69" s="4"/>
    </row>
    <row r="70" spans="1:18" x14ac:dyDescent="0.25">
      <c r="A70" s="4"/>
      <c r="B70" s="4"/>
      <c r="C70" s="4"/>
      <c r="D70" s="14"/>
      <c r="E70" s="4"/>
      <c r="F70" s="4"/>
      <c r="G70" s="4"/>
      <c r="H70" s="4"/>
      <c r="I70" s="5"/>
      <c r="J70" s="4"/>
      <c r="K70" s="4"/>
      <c r="L70" s="4"/>
      <c r="M70" s="4"/>
      <c r="N70" s="4"/>
      <c r="O70" s="4"/>
      <c r="P70" s="4"/>
      <c r="Q70" s="4"/>
      <c r="R70" s="4"/>
    </row>
    <row r="71" spans="1:18" x14ac:dyDescent="0.25">
      <c r="A71" s="4"/>
      <c r="B71" s="4"/>
      <c r="C71" s="4" t="s">
        <v>141</v>
      </c>
      <c r="D71" s="14"/>
      <c r="E71" s="4"/>
      <c r="F71" s="4"/>
      <c r="G71" s="4"/>
      <c r="H71" s="4"/>
      <c r="I71" s="5"/>
      <c r="J71" s="4"/>
      <c r="K71" s="23">
        <f>'Dane sieciowe domy'!$E$16*'Dane sieciowe domy'!$E$19</f>
        <v>0</v>
      </c>
      <c r="L71" s="4"/>
      <c r="M71" s="23">
        <f>'Dane sieciowe domy'!$E$16*'Dane sieciowe domy'!$E$19</f>
        <v>0</v>
      </c>
      <c r="N71" s="4"/>
      <c r="O71" s="23">
        <f>'Dane sieciowe domy'!$E$16*'Dane sieciowe domy'!$E$19</f>
        <v>0</v>
      </c>
      <c r="P71" s="4"/>
      <c r="Q71" s="23">
        <f>'Dane sieciowe domy'!$E$16*'Dane sieciowe domy'!$E$19</f>
        <v>0</v>
      </c>
      <c r="R71" s="4"/>
    </row>
    <row r="72" spans="1:18" x14ac:dyDescent="0.25">
      <c r="A72" s="4"/>
      <c r="B72" s="4"/>
      <c r="C72" s="4"/>
      <c r="D72" s="14"/>
      <c r="E72" s="4"/>
      <c r="F72" s="4"/>
      <c r="G72" s="4"/>
      <c r="H72" s="4"/>
      <c r="I72" s="5"/>
      <c r="J72" s="4"/>
      <c r="K72" s="4"/>
      <c r="L72" s="4"/>
      <c r="M72" s="4"/>
      <c r="N72" s="4"/>
      <c r="O72" s="4"/>
      <c r="P72" s="4"/>
      <c r="Q72" s="4"/>
      <c r="R72" s="4"/>
    </row>
    <row r="73" spans="1:18" x14ac:dyDescent="0.25">
      <c r="A73" s="1"/>
      <c r="B73" s="1"/>
      <c r="C73" s="1"/>
      <c r="D73" s="2"/>
      <c r="E73" s="1"/>
      <c r="F73" s="13"/>
      <c r="G73" s="1"/>
      <c r="H73" s="1"/>
      <c r="I73" s="13"/>
      <c r="J73" s="1"/>
      <c r="K73" s="13"/>
      <c r="L73" s="1"/>
      <c r="M73" s="1"/>
      <c r="N73" s="1"/>
      <c r="O73" s="1"/>
      <c r="P73" s="1"/>
      <c r="Q73" s="1"/>
      <c r="R73" s="1"/>
    </row>
    <row r="74" spans="1:18" x14ac:dyDescent="0.25">
      <c r="A74" s="4"/>
      <c r="B74" s="4"/>
      <c r="C74" s="4"/>
      <c r="D74" s="14"/>
      <c r="E74" s="4"/>
      <c r="F74" s="4"/>
      <c r="G74" s="4"/>
      <c r="H74" s="4"/>
      <c r="I74" s="5"/>
      <c r="J74" s="4"/>
      <c r="K74" s="4"/>
      <c r="L74" s="4"/>
      <c r="M74" s="4"/>
      <c r="N74" s="4"/>
      <c r="O74" s="4"/>
      <c r="P74" s="4"/>
      <c r="Q74" s="4"/>
      <c r="R74" s="4"/>
    </row>
    <row r="75" spans="1:18" x14ac:dyDescent="0.25">
      <c r="A75" s="4"/>
      <c r="B75" s="4"/>
      <c r="C75" s="4" t="s">
        <v>146</v>
      </c>
      <c r="D75" s="14"/>
      <c r="E75" s="4"/>
      <c r="F75" s="4"/>
      <c r="G75" s="4"/>
      <c r="H75" s="4"/>
      <c r="I75" s="5" t="s">
        <v>153</v>
      </c>
      <c r="J75" s="4"/>
      <c r="K75" s="28">
        <f>IFERROR(K69/K71/12,0)</f>
        <v>0</v>
      </c>
      <c r="L75" s="4"/>
      <c r="M75" s="28">
        <f>IFERROR(M69/M71/12,0)</f>
        <v>0</v>
      </c>
      <c r="N75" s="4"/>
      <c r="O75" s="28">
        <f>IFERROR(O69/O71/12,0)</f>
        <v>0</v>
      </c>
      <c r="P75" s="4"/>
      <c r="Q75" s="28">
        <f>IFERROR(Q69/Q71/12,0)</f>
        <v>0</v>
      </c>
      <c r="R75" s="4"/>
    </row>
    <row r="76" spans="1:18" x14ac:dyDescent="0.25">
      <c r="A76" s="4"/>
      <c r="B76" s="4"/>
      <c r="C76" s="14"/>
      <c r="D76" s="14"/>
      <c r="E76" s="4"/>
      <c r="F76" s="4"/>
      <c r="G76" s="4"/>
      <c r="H76" s="4"/>
      <c r="I76" s="4"/>
      <c r="J76" s="4"/>
      <c r="K76" s="4"/>
      <c r="L76" s="4"/>
      <c r="M76" s="4"/>
      <c r="N76" s="4"/>
      <c r="O76" s="4"/>
      <c r="P76" s="4"/>
      <c r="Q76" s="4"/>
      <c r="R76" s="4"/>
    </row>
    <row r="77" spans="1:18" hidden="1" x14ac:dyDescent="0.25">
      <c r="A77" s="4"/>
      <c r="B77" s="4"/>
      <c r="C77" s="14"/>
      <c r="D77" s="14"/>
      <c r="E77" s="4"/>
      <c r="F77" s="4"/>
      <c r="G77" s="4"/>
      <c r="H77" s="4"/>
      <c r="I77" s="4"/>
      <c r="J77" s="4"/>
      <c r="K77" s="30"/>
      <c r="L77" s="4"/>
      <c r="M77" s="4"/>
      <c r="N77" s="4"/>
      <c r="O77" s="4"/>
      <c r="P77" s="4"/>
      <c r="Q77" s="4"/>
      <c r="R77" s="4"/>
    </row>
    <row r="78" spans="1:18" hidden="1" x14ac:dyDescent="0.25">
      <c r="A78" s="4"/>
      <c r="B78" s="4"/>
      <c r="C78" s="14"/>
      <c r="D78" s="14"/>
      <c r="E78" s="4"/>
      <c r="F78" s="4"/>
      <c r="G78" s="4"/>
      <c r="H78" s="4"/>
      <c r="I78" s="4"/>
      <c r="J78" s="4"/>
      <c r="K78" s="4"/>
      <c r="L78" s="4"/>
      <c r="M78" s="4"/>
      <c r="N78" s="4"/>
      <c r="O78" s="4"/>
      <c r="P78" s="4"/>
      <c r="Q78" s="4"/>
      <c r="R78" s="4"/>
    </row>
    <row r="79" spans="1:18" hidden="1" x14ac:dyDescent="0.25">
      <c r="A79" s="4"/>
      <c r="B79" s="4"/>
      <c r="C79" s="14"/>
      <c r="D79" s="14"/>
      <c r="E79" s="4"/>
      <c r="F79" s="4"/>
      <c r="G79" s="4"/>
      <c r="H79" s="4"/>
      <c r="I79" s="4"/>
      <c r="J79" s="4"/>
      <c r="K79" s="4"/>
      <c r="L79" s="4"/>
      <c r="M79" s="4"/>
      <c r="N79" s="4"/>
      <c r="O79" s="4"/>
      <c r="P79" s="4"/>
      <c r="Q79" s="4"/>
      <c r="R79" s="4"/>
    </row>
    <row r="80" spans="1:18" hidden="1" x14ac:dyDescent="0.25">
      <c r="A80" s="4"/>
      <c r="B80" s="4"/>
      <c r="C80" s="4"/>
      <c r="D80" s="14"/>
      <c r="E80" s="4"/>
      <c r="F80" s="4"/>
      <c r="G80" s="4"/>
      <c r="H80" s="4"/>
      <c r="I80" s="4"/>
      <c r="J80" s="4"/>
      <c r="K80" s="4"/>
      <c r="L80" s="4"/>
      <c r="M80" s="4"/>
      <c r="N80" s="4"/>
      <c r="O80" s="4"/>
      <c r="P80" s="4"/>
      <c r="Q80" s="4"/>
      <c r="R80" s="4"/>
    </row>
    <row r="81" spans="1:18" hidden="1" x14ac:dyDescent="0.25">
      <c r="A81" s="4"/>
      <c r="B81" s="4"/>
      <c r="C81" s="4"/>
      <c r="D81" s="14"/>
      <c r="E81" s="4"/>
      <c r="F81" s="4"/>
      <c r="G81" s="4"/>
      <c r="H81" s="4"/>
      <c r="I81" s="4"/>
      <c r="J81" s="4"/>
      <c r="K81" s="4"/>
      <c r="L81" s="4"/>
      <c r="M81" s="4"/>
      <c r="N81" s="4"/>
      <c r="O81" s="4"/>
      <c r="P81" s="4"/>
      <c r="Q81" s="4"/>
      <c r="R81" s="4"/>
    </row>
    <row r="82" spans="1:18" hidden="1" x14ac:dyDescent="0.25">
      <c r="A82" s="4"/>
      <c r="B82" s="4"/>
      <c r="C82" s="4"/>
      <c r="D82" s="14"/>
      <c r="E82" s="4"/>
      <c r="F82" s="4"/>
      <c r="G82" s="4"/>
      <c r="H82" s="4"/>
      <c r="I82" s="4"/>
      <c r="J82" s="4"/>
      <c r="K82" s="4"/>
      <c r="L82" s="4"/>
      <c r="M82" s="4"/>
      <c r="N82" s="4"/>
      <c r="O82" s="4"/>
      <c r="P82" s="4"/>
      <c r="Q82" s="4"/>
      <c r="R82" s="4"/>
    </row>
    <row r="83" spans="1:18" hidden="1" x14ac:dyDescent="0.25">
      <c r="A83" s="4"/>
      <c r="B83" s="4"/>
      <c r="C83" s="4"/>
      <c r="D83" s="14"/>
      <c r="E83" s="4"/>
      <c r="F83" s="4"/>
      <c r="G83" s="4"/>
      <c r="H83" s="4"/>
      <c r="I83" s="4"/>
      <c r="J83" s="4"/>
      <c r="K83" s="4"/>
      <c r="L83" s="4"/>
      <c r="M83" s="4"/>
      <c r="N83" s="4"/>
      <c r="O83" s="4"/>
      <c r="P83" s="4"/>
      <c r="Q83" s="4"/>
      <c r="R83" s="4"/>
    </row>
    <row r="84" spans="1:18" hidden="1" x14ac:dyDescent="0.25">
      <c r="A84" s="4"/>
      <c r="B84" s="4"/>
      <c r="C84" s="4"/>
      <c r="D84" s="14"/>
      <c r="E84" s="4"/>
      <c r="F84" s="4"/>
      <c r="G84" s="4"/>
      <c r="H84" s="4"/>
      <c r="I84" s="4"/>
      <c r="J84" s="4"/>
      <c r="K84" s="4"/>
      <c r="L84" s="4"/>
      <c r="M84" s="4"/>
      <c r="N84" s="4"/>
      <c r="O84" s="4"/>
      <c r="P84" s="4"/>
      <c r="Q84" s="4"/>
      <c r="R84" s="4"/>
    </row>
    <row r="85" spans="1:18" hidden="1" x14ac:dyDescent="0.25"/>
    <row r="86" spans="1:18" hidden="1" x14ac:dyDescent="0.25"/>
    <row r="87" spans="1:18" hidden="1" x14ac:dyDescent="0.25"/>
    <row r="88" spans="1:18" hidden="1" x14ac:dyDescent="0.25"/>
    <row r="89" spans="1:18" hidden="1" x14ac:dyDescent="0.25"/>
    <row r="90" spans="1:18" hidden="1" x14ac:dyDescent="0.25"/>
    <row r="91" spans="1:18" hidden="1" x14ac:dyDescent="0.25"/>
    <row r="92" spans="1:18" hidden="1" x14ac:dyDescent="0.25"/>
    <row r="93" spans="1:18" hidden="1" x14ac:dyDescent="0.25"/>
    <row r="94" spans="1:18" hidden="1" x14ac:dyDescent="0.25"/>
    <row r="95" spans="1:18" hidden="1" x14ac:dyDescent="0.25"/>
    <row r="96" spans="1:1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sheetData>
  <mergeCells count="6">
    <mergeCell ref="C7:I7"/>
    <mergeCell ref="C6:I6"/>
    <mergeCell ref="F2:F3"/>
    <mergeCell ref="G2:G3"/>
    <mergeCell ref="H2:H3"/>
    <mergeCell ref="I2:I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9"/>
  <sheetViews>
    <sheetView topLeftCell="B4" zoomScale="115" zoomScaleNormal="115" workbookViewId="0">
      <selection activeCell="C10" sqref="C10"/>
    </sheetView>
  </sheetViews>
  <sheetFormatPr defaultColWidth="0" defaultRowHeight="15" zeroHeight="1" x14ac:dyDescent="0.25"/>
  <cols>
    <col min="1" max="1" width="4.85546875" hidden="1" customWidth="1"/>
    <col min="2" max="2" width="2.7109375" customWidth="1"/>
    <col min="3" max="3" width="50.28515625" bestFit="1" customWidth="1"/>
    <col min="4" max="4" width="9.28515625" customWidth="1"/>
    <col min="5" max="5" width="22.85546875" customWidth="1"/>
    <col min="6" max="6" width="22.7109375" customWidth="1"/>
    <col min="7" max="7" width="21" customWidth="1"/>
    <col min="8" max="16384" width="8.85546875" hidden="1"/>
  </cols>
  <sheetData>
    <row r="1" spans="1:7" x14ac:dyDescent="0.25">
      <c r="A1" s="4"/>
      <c r="B1" s="4"/>
      <c r="C1" s="4"/>
      <c r="D1" s="4"/>
      <c r="E1" s="4"/>
      <c r="F1" s="5"/>
      <c r="G1" s="5"/>
    </row>
    <row r="2" spans="1:7" s="4" customFormat="1" ht="12.6" customHeight="1" x14ac:dyDescent="0.2">
      <c r="A2" s="1"/>
      <c r="B2" s="1"/>
      <c r="C2" s="2" t="s">
        <v>315</v>
      </c>
      <c r="D2" s="1"/>
      <c r="E2" s="1"/>
      <c r="F2" s="17"/>
      <c r="G2" s="13"/>
    </row>
    <row r="3" spans="1:7" ht="11.45" customHeight="1" x14ac:dyDescent="0.25">
      <c r="A3" s="4"/>
      <c r="B3" s="4"/>
      <c r="C3" s="4"/>
      <c r="D3" s="4"/>
      <c r="E3" s="4"/>
      <c r="F3" s="5"/>
      <c r="G3" s="5"/>
    </row>
    <row r="4" spans="1:7" x14ac:dyDescent="0.25">
      <c r="A4" s="4"/>
      <c r="B4" s="4"/>
      <c r="C4" s="12" t="s">
        <v>150</v>
      </c>
      <c r="D4" s="4"/>
      <c r="E4" s="4"/>
      <c r="F4" s="4"/>
      <c r="G4" s="5"/>
    </row>
    <row r="5" spans="1:7" x14ac:dyDescent="0.25">
      <c r="A5" s="4">
        <f>1-ktb_sw</f>
        <v>1</v>
      </c>
      <c r="B5" s="4"/>
      <c r="C5" s="9" t="str">
        <f>"Sieć światłwodowa - "&amp;'Dane sieciowe bloki'!$E$44&amp;" włókna"</f>
        <v>Sieć światłwodowa -  włókna</v>
      </c>
      <c r="D5" s="4" t="s">
        <v>153</v>
      </c>
      <c r="E5" s="31">
        <f>'Koszty całkowite bloki'!K96</f>
        <v>0</v>
      </c>
      <c r="F5" s="4"/>
      <c r="G5" s="5"/>
    </row>
    <row r="6" spans="1:7" x14ac:dyDescent="0.25">
      <c r="A6" s="4">
        <f>1-ktb_kon</f>
        <v>1</v>
      </c>
      <c r="B6" s="4"/>
      <c r="C6" s="9" t="s">
        <v>154</v>
      </c>
      <c r="D6" s="4" t="s">
        <v>153</v>
      </c>
      <c r="E6" s="31">
        <f>'Koszty całkowite bloki'!N96</f>
        <v>0</v>
      </c>
      <c r="F6" s="4"/>
      <c r="G6" s="5"/>
    </row>
    <row r="7" spans="1:7" x14ac:dyDescent="0.25">
      <c r="A7" s="4">
        <f>1-ktb_UTP_ETH</f>
        <v>1</v>
      </c>
      <c r="B7" s="4"/>
      <c r="C7" s="9" t="s">
        <v>155</v>
      </c>
      <c r="D7" s="4" t="s">
        <v>153</v>
      </c>
      <c r="E7" s="31">
        <f>'Koszty całkowite bloki'!Q96</f>
        <v>0</v>
      </c>
      <c r="F7" s="4"/>
      <c r="G7" s="5"/>
    </row>
    <row r="8" spans="1:7" x14ac:dyDescent="0.25">
      <c r="A8" s="4">
        <f>1-ktb_UTP_xDSL</f>
        <v>1</v>
      </c>
      <c r="B8" s="4"/>
      <c r="C8" s="9" t="s">
        <v>156</v>
      </c>
      <c r="D8" s="4" t="s">
        <v>153</v>
      </c>
      <c r="E8" s="31">
        <f>'Koszty całkowite bloki'!T96</f>
        <v>0</v>
      </c>
      <c r="F8" s="4"/>
      <c r="G8" s="4"/>
    </row>
    <row r="9" spans="1:7" x14ac:dyDescent="0.25">
      <c r="A9" s="4">
        <f>A10</f>
        <v>1</v>
      </c>
      <c r="B9" s="4"/>
      <c r="C9" s="9"/>
      <c r="D9" s="4"/>
      <c r="E9" s="32"/>
      <c r="F9" s="4"/>
      <c r="G9" s="4"/>
    </row>
    <row r="10" spans="1:7" x14ac:dyDescent="0.25">
      <c r="A10" s="4">
        <f>IF(SUM(A11:A13)=3,1,0)</f>
        <v>1</v>
      </c>
      <c r="B10" s="4"/>
      <c r="C10" s="12" t="s">
        <v>157</v>
      </c>
      <c r="D10" s="4"/>
      <c r="E10" s="5" t="s">
        <v>159</v>
      </c>
      <c r="F10" s="5" t="s">
        <v>158</v>
      </c>
      <c r="G10" s="4"/>
    </row>
    <row r="11" spans="1:7" x14ac:dyDescent="0.25">
      <c r="A11" s="4">
        <f>IF(E11=0,1,0)</f>
        <v>1</v>
      </c>
      <c r="B11" s="4"/>
      <c r="C11" s="9" t="str">
        <f>C5</f>
        <v>Sieć światłwodowa -  włókna</v>
      </c>
      <c r="D11" s="4" t="s">
        <v>153</v>
      </c>
      <c r="E11" s="31">
        <f>'Koszty całkowite bloki'!L96</f>
        <v>0</v>
      </c>
      <c r="F11" s="31">
        <f>E11*1000</f>
        <v>0</v>
      </c>
      <c r="G11" s="33"/>
    </row>
    <row r="12" spans="1:7" x14ac:dyDescent="0.25">
      <c r="A12" s="4">
        <f>IF(E12=0,1,0)</f>
        <v>1</v>
      </c>
      <c r="B12" s="4"/>
      <c r="C12" s="9" t="str">
        <f>C6</f>
        <v>Sieć koncentryczna - jeden kabel</v>
      </c>
      <c r="D12" s="4" t="s">
        <v>153</v>
      </c>
      <c r="E12" s="31">
        <f>'Koszty całkowite bloki'!O96</f>
        <v>0</v>
      </c>
      <c r="F12" s="31">
        <f>E12*1000</f>
        <v>0</v>
      </c>
      <c r="G12" s="33"/>
    </row>
    <row r="13" spans="1:7" x14ac:dyDescent="0.25">
      <c r="A13" s="4">
        <f>IF(E13=0,1,0)</f>
        <v>1</v>
      </c>
      <c r="B13" s="4"/>
      <c r="C13" s="9" t="str">
        <f>C7</f>
        <v>Sieć skrętka UTP kat. 5e - jeden kabel</v>
      </c>
      <c r="D13" s="4" t="s">
        <v>153</v>
      </c>
      <c r="E13" s="31">
        <f>'Koszty całkowite bloki'!R96</f>
        <v>0</v>
      </c>
      <c r="F13" s="31">
        <f>E13*1000</f>
        <v>0</v>
      </c>
      <c r="G13" s="33"/>
    </row>
    <row r="14" spans="1:7" x14ac:dyDescent="0.25">
      <c r="A14" s="4"/>
      <c r="B14" s="4"/>
      <c r="C14" s="9"/>
      <c r="D14" s="4"/>
      <c r="E14" s="4"/>
      <c r="F14" s="4"/>
      <c r="G14" s="4"/>
    </row>
    <row r="15" spans="1:7" x14ac:dyDescent="0.25">
      <c r="A15" s="4">
        <f>$A$5</f>
        <v>1</v>
      </c>
      <c r="B15" s="4"/>
      <c r="C15" s="12" t="s">
        <v>344</v>
      </c>
      <c r="D15" s="4"/>
      <c r="E15" s="4"/>
      <c r="F15" s="4"/>
      <c r="G15" s="4"/>
    </row>
    <row r="16" spans="1:7" x14ac:dyDescent="0.25">
      <c r="A16" s="4">
        <f>$A$5</f>
        <v>1</v>
      </c>
      <c r="B16" s="4"/>
      <c r="C16" s="9" t="s">
        <v>345</v>
      </c>
      <c r="D16" s="4" t="s">
        <v>143</v>
      </c>
      <c r="E16" s="31">
        <f>SUM('Koszty jednostkowe bloki'!F72:F74)+'Dane sieciowe bloki'!E81*'Koszty jednostkowe bloki'!F80</f>
        <v>0</v>
      </c>
      <c r="F16" s="4" t="s">
        <v>346</v>
      </c>
      <c r="G16" s="4"/>
    </row>
    <row r="17" spans="1:7" x14ac:dyDescent="0.25">
      <c r="A17" s="4"/>
      <c r="B17" s="4"/>
      <c r="C17" s="9"/>
      <c r="D17" s="4"/>
      <c r="E17" s="32"/>
      <c r="F17" s="4"/>
      <c r="G17" s="4"/>
    </row>
    <row r="18" spans="1:7" s="4" customFormat="1" ht="12.6" customHeight="1" x14ac:dyDescent="0.2">
      <c r="A18" s="1"/>
      <c r="B18" s="1"/>
      <c r="C18" s="2" t="s">
        <v>316</v>
      </c>
      <c r="D18" s="1"/>
      <c r="E18" s="1"/>
      <c r="F18" s="17"/>
      <c r="G18" s="13"/>
    </row>
    <row r="19" spans="1:7" x14ac:dyDescent="0.25">
      <c r="A19" s="4"/>
      <c r="B19" s="4"/>
      <c r="C19" s="9"/>
      <c r="D19" s="4"/>
      <c r="E19" s="4"/>
      <c r="F19" s="4"/>
      <c r="G19" s="4"/>
    </row>
    <row r="20" spans="1:7" x14ac:dyDescent="0.25">
      <c r="A20" s="4">
        <f>1-k_sw_dj</f>
        <v>1</v>
      </c>
      <c r="B20" s="4"/>
      <c r="C20" s="9" t="s">
        <v>347</v>
      </c>
      <c r="D20" s="4" t="s">
        <v>153</v>
      </c>
      <c r="E20" s="31">
        <f>'Koszty całkowite domy'!K75</f>
        <v>0</v>
      </c>
      <c r="F20" s="4"/>
      <c r="G20" s="4"/>
    </row>
    <row r="21" spans="1:7" x14ac:dyDescent="0.25">
      <c r="A21" s="4">
        <f>1-k_kon_dj</f>
        <v>1</v>
      </c>
      <c r="B21" s="4"/>
      <c r="C21" s="9" t="s">
        <v>154</v>
      </c>
      <c r="D21" s="4" t="s">
        <v>153</v>
      </c>
      <c r="E21" s="31">
        <f>'Koszty całkowite domy'!M75</f>
        <v>0</v>
      </c>
      <c r="F21" s="4"/>
      <c r="G21" s="4"/>
    </row>
    <row r="22" spans="1:7" x14ac:dyDescent="0.25">
      <c r="A22" s="4">
        <f>1-k_eth_dj</f>
        <v>1</v>
      </c>
      <c r="B22" s="4"/>
      <c r="C22" s="9" t="s">
        <v>155</v>
      </c>
      <c r="D22" s="4" t="s">
        <v>153</v>
      </c>
      <c r="E22" s="31">
        <f>'Koszty całkowite domy'!O75</f>
        <v>0</v>
      </c>
      <c r="F22" s="4"/>
      <c r="G22" s="4"/>
    </row>
    <row r="23" spans="1:7" x14ac:dyDescent="0.25">
      <c r="A23" s="4">
        <f>1-k_xDSL_dj</f>
        <v>1</v>
      </c>
      <c r="B23" s="4"/>
      <c r="C23" s="9" t="s">
        <v>156</v>
      </c>
      <c r="D23" s="4" t="s">
        <v>153</v>
      </c>
      <c r="E23" s="31">
        <f>'Koszty całkowite domy'!Q75</f>
        <v>0</v>
      </c>
      <c r="F23" s="4"/>
      <c r="G23" s="4"/>
    </row>
    <row r="24" spans="1:7" ht="13.9" customHeight="1" x14ac:dyDescent="0.25">
      <c r="A24" s="4"/>
      <c r="B24" s="4"/>
      <c r="C24" s="9"/>
      <c r="D24" s="4"/>
      <c r="E24" s="4"/>
      <c r="F24" s="4"/>
      <c r="G24" s="4"/>
    </row>
    <row r="25" spans="1:7" hidden="1" x14ac:dyDescent="0.25"/>
    <row r="26" spans="1:7" hidden="1" x14ac:dyDescent="0.25"/>
    <row r="27" spans="1:7" hidden="1" x14ac:dyDescent="0.25"/>
    <row r="28" spans="1:7" hidden="1" x14ac:dyDescent="0.25"/>
    <row r="29" spans="1:7" hidden="1" x14ac:dyDescent="0.25"/>
    <row r="30" spans="1:7" hidden="1" x14ac:dyDescent="0.25"/>
    <row r="31" spans="1:7" hidden="1" x14ac:dyDescent="0.25"/>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12</vt:i4>
      </vt:variant>
    </vt:vector>
  </HeadingPairs>
  <TitlesOfParts>
    <vt:vector size="20" baseType="lpstr">
      <vt:lpstr>Wstep</vt:lpstr>
      <vt:lpstr>Dane sieciowe bloki</vt:lpstr>
      <vt:lpstr>Dane sieciowe domy</vt:lpstr>
      <vt:lpstr>Koszty jednostkowe bloki</vt:lpstr>
      <vt:lpstr>Koszty jednostkowe domy</vt:lpstr>
      <vt:lpstr>Koszty całkowite bloki</vt:lpstr>
      <vt:lpstr>Koszty całkowite domy</vt:lpstr>
      <vt:lpstr>Wynik</vt:lpstr>
      <vt:lpstr>doz</vt:lpstr>
      <vt:lpstr>inf_pion</vt:lpstr>
      <vt:lpstr>inf_poziom</vt:lpstr>
      <vt:lpstr>k_eth_dj</vt:lpstr>
      <vt:lpstr>k_kon_dj</vt:lpstr>
      <vt:lpstr>k_sw_dj</vt:lpstr>
      <vt:lpstr>k_xDSL_dj</vt:lpstr>
      <vt:lpstr>ktb_kon</vt:lpstr>
      <vt:lpstr>ktb_sw</vt:lpstr>
      <vt:lpstr>ktb_swiatlowod</vt:lpstr>
      <vt:lpstr>ktb_UTP_ETH</vt:lpstr>
      <vt:lpstr>ktb_UTP_xDSL</vt:lpstr>
    </vt:vector>
  </TitlesOfParts>
  <Company>UKE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UKE</dc:creator>
  <cp:lastModifiedBy>UKE</cp:lastModifiedBy>
  <dcterms:created xsi:type="dcterms:W3CDTF">2018-10-01T14:03:23Z</dcterms:created>
  <dcterms:modified xsi:type="dcterms:W3CDTF">2019-01-07T12:52:50Z</dcterms:modified>
</cp:coreProperties>
</file>